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hitneyi.ext\Documents\SPREP_Whitney\EMG\Inform Project\Data portals\Cook Islands\Uploaded datasets\Marine\"/>
    </mc:Choice>
  </mc:AlternateContent>
  <bookViews>
    <workbookView xWindow="240" yWindow="105" windowWidth="20055" windowHeight="8445" firstSheet="2" activeTab="4"/>
  </bookViews>
  <sheets>
    <sheet name="Raro Invert Raui Surveys" sheetId="1" r:id="rId1"/>
    <sheet name="Raro Foreshore Surveys raw" sheetId="2" r:id="rId2"/>
    <sheet name="Other cook islands" sheetId="3" r:id="rId3"/>
    <sheet name="Forereef Summary (rongo 2013)" sheetId="4" r:id="rId4"/>
    <sheet name="Fish Data 2013 other cooks" sheetId="5" r:id="rId5"/>
    <sheet name="Raro Fish Sites 94-2009" sheetId="6" r:id="rId6"/>
    <sheet name="Raro Fish 1999-2009" sheetId="7" r:id="rId7"/>
    <sheet name="Biodiversity Species Richness" sheetId="8" r:id="rId8"/>
    <sheet name="Procfish SPecies Finfish densit" sheetId="9" r:id="rId9"/>
    <sheet name="Sea Urchins" sheetId="10" r:id="rId10"/>
  </sheets>
  <calcPr calcId="152511"/>
</workbook>
</file>

<file path=xl/calcChain.xml><?xml version="1.0" encoding="utf-8"?>
<calcChain xmlns="http://schemas.openxmlformats.org/spreadsheetml/2006/main">
  <c r="J8" i="5" l="1"/>
  <c r="K8" i="5"/>
  <c r="L8" i="5"/>
  <c r="M8" i="5"/>
  <c r="N8" i="5"/>
  <c r="O8" i="5"/>
  <c r="P8" i="5"/>
  <c r="I8" i="5"/>
  <c r="H22" i="5"/>
  <c r="J96" i="5"/>
  <c r="L5" i="5" s="1"/>
  <c r="I96" i="5"/>
  <c r="K5" i="5" s="1"/>
  <c r="H96" i="5"/>
  <c r="J5" i="5" s="1"/>
  <c r="L2" i="5"/>
  <c r="I2" i="5"/>
  <c r="I3" i="5"/>
  <c r="I4" i="5"/>
  <c r="I5" i="5"/>
  <c r="G96" i="5"/>
  <c r="H68" i="5"/>
  <c r="K2" i="5"/>
  <c r="J2" i="5"/>
  <c r="H27" i="5"/>
  <c r="K39" i="8"/>
  <c r="K31" i="8"/>
  <c r="K25" i="8"/>
  <c r="K16" i="8"/>
  <c r="L4" i="5"/>
  <c r="K4" i="5"/>
  <c r="L3" i="5"/>
  <c r="K3" i="5"/>
  <c r="J3" i="5"/>
  <c r="G27" i="5"/>
  <c r="K7" i="6" l="1"/>
  <c r="L7" i="6" s="1"/>
  <c r="K8" i="6"/>
  <c r="L8" i="6" s="1"/>
  <c r="K9" i="6"/>
  <c r="K6" i="6"/>
  <c r="L6" i="6" s="1"/>
  <c r="G7" i="6"/>
  <c r="H7" i="6" s="1"/>
  <c r="G8" i="6"/>
  <c r="H8" i="6" s="1"/>
  <c r="G9" i="6"/>
  <c r="G6" i="6"/>
  <c r="H6" i="6" s="1"/>
  <c r="J3" i="6"/>
  <c r="K3" i="6" s="1"/>
  <c r="L3" i="6" s="1"/>
  <c r="J4" i="6"/>
  <c r="K4" i="6" s="1"/>
  <c r="L4" i="6" s="1"/>
  <c r="J5" i="6"/>
  <c r="K5" i="6" s="1"/>
  <c r="J2" i="6"/>
  <c r="K2" i="6" s="1"/>
  <c r="L2" i="6" s="1"/>
  <c r="F2" i="6"/>
  <c r="G2" i="6" s="1"/>
  <c r="F5" i="6"/>
  <c r="G5" i="6" s="1"/>
  <c r="F4" i="6"/>
  <c r="G4" i="6" s="1"/>
  <c r="H4" i="6" s="1"/>
  <c r="F3" i="6"/>
  <c r="G3" i="6" s="1"/>
  <c r="H3" i="6" s="1"/>
  <c r="B36" i="3"/>
  <c r="B35" i="3"/>
  <c r="B34" i="3"/>
  <c r="B33" i="3"/>
  <c r="D20" i="2"/>
  <c r="E4" i="2"/>
  <c r="E7" i="2"/>
  <c r="E10" i="2" s="1"/>
  <c r="E8" i="2"/>
  <c r="E9" i="2"/>
  <c r="H4" i="2"/>
  <c r="H5" i="2"/>
  <c r="H6" i="2"/>
  <c r="H7" i="2"/>
  <c r="H8" i="2"/>
  <c r="H9" i="2"/>
  <c r="J4" i="2"/>
  <c r="J5" i="2"/>
  <c r="J6" i="2"/>
  <c r="J7" i="2"/>
  <c r="J8" i="2"/>
  <c r="J9" i="2"/>
  <c r="C7" i="1"/>
  <c r="B7" i="1"/>
  <c r="M30" i="2"/>
  <c r="M20" i="2"/>
  <c r="K20" i="2"/>
  <c r="E13" i="2"/>
  <c r="K30" i="2"/>
  <c r="I20" i="2"/>
  <c r="G20" i="2"/>
  <c r="I10" i="2"/>
  <c r="G10" i="2"/>
  <c r="E41" i="2"/>
  <c r="E30" i="2"/>
  <c r="D10" i="2"/>
  <c r="J10" i="2" l="1"/>
  <c r="H10" i="2"/>
  <c r="H2" i="6"/>
</calcChain>
</file>

<file path=xl/sharedStrings.xml><?xml version="1.0" encoding="utf-8"?>
<sst xmlns="http://schemas.openxmlformats.org/spreadsheetml/2006/main" count="1105" uniqueCount="589">
  <si>
    <t>Surveys</t>
  </si>
  <si>
    <t>1994 (AIMS)</t>
  </si>
  <si>
    <t>1999 (MMR)</t>
  </si>
  <si>
    <t>2006 (MMR)</t>
  </si>
  <si>
    <t>2009 (MMR)</t>
  </si>
  <si>
    <t>Avatiu</t>
  </si>
  <si>
    <t>Kavera</t>
  </si>
  <si>
    <t>Arorangi</t>
  </si>
  <si>
    <t>Nikao</t>
  </si>
  <si>
    <t>Tumunu</t>
  </si>
  <si>
    <t>Boiler</t>
  </si>
  <si>
    <t>Vaimaanga</t>
  </si>
  <si>
    <t>Kiikii</t>
  </si>
  <si>
    <t>Taakoka</t>
  </si>
  <si>
    <t>Coral Cover</t>
  </si>
  <si>
    <t>Algae</t>
  </si>
  <si>
    <t>Surgeon Fishes</t>
  </si>
  <si>
    <t>Butterfly Fishes</t>
  </si>
  <si>
    <t>Parrotfishes</t>
  </si>
  <si>
    <t>Damselfishes</t>
  </si>
  <si>
    <t>Acanthuridae</t>
  </si>
  <si>
    <t>Triggerfish</t>
  </si>
  <si>
    <t>Balistidae</t>
  </si>
  <si>
    <t>labridae</t>
  </si>
  <si>
    <t>Wrasses</t>
  </si>
  <si>
    <t>Surgeonfish</t>
  </si>
  <si>
    <t>Pomacentridae</t>
  </si>
  <si>
    <t>Scaridae</t>
  </si>
  <si>
    <t>Parrotfish</t>
  </si>
  <si>
    <t>Chaetodontidae</t>
  </si>
  <si>
    <t>Butterflyfish</t>
  </si>
  <si>
    <t>Total</t>
  </si>
  <si>
    <t>total</t>
  </si>
  <si>
    <t>Tikioki (Titikaveka)</t>
  </si>
  <si>
    <t>Indiv per 200m2</t>
  </si>
  <si>
    <t>Tikioki (Titikaveka) 950</t>
  </si>
  <si>
    <t>Avatiu (800)</t>
  </si>
  <si>
    <t>Coral Cover (%)</t>
  </si>
  <si>
    <t>Algae (%)</t>
  </si>
  <si>
    <t>Coral and Algae</t>
  </si>
  <si>
    <t>1994 -2009</t>
  </si>
  <si>
    <t>1994-2009</t>
  </si>
  <si>
    <t>na</t>
  </si>
  <si>
    <t>1999-2009</t>
  </si>
  <si>
    <t>Units</t>
  </si>
  <si>
    <t>% soft/hard coral, coraline/turf algae</t>
  </si>
  <si>
    <t>Fish</t>
  </si>
  <si>
    <t>1994/99 = #s per reef and per m2, 2006-2009 = per200m2</t>
  </si>
  <si>
    <t>Invertebrates</t>
  </si>
  <si>
    <t>1994-1999</t>
  </si>
  <si>
    <t>2006-2009</t>
  </si>
  <si>
    <t>Nikao (per 200m2)</t>
  </si>
  <si>
    <t>per 200m2</t>
  </si>
  <si>
    <t>Kavera (200m2)</t>
  </si>
  <si>
    <t>Hard Coral</t>
  </si>
  <si>
    <t>Turf Algae</t>
  </si>
  <si>
    <t>Macroalgae</t>
  </si>
  <si>
    <t>Acanthuridae(200m2)</t>
  </si>
  <si>
    <t>Scaridae (200m2)</t>
  </si>
  <si>
    <t>Butterfly (Stratius) 200m2</t>
  </si>
  <si>
    <t>All sites (from Rongo 2013)</t>
  </si>
  <si>
    <t>Aroa</t>
  </si>
  <si>
    <t>Aroko</t>
  </si>
  <si>
    <t>2002 total Inverts</t>
  </si>
  <si>
    <t>1998 (Feb</t>
  </si>
  <si>
    <t>1998 (Nov)</t>
  </si>
  <si>
    <t>100m2</t>
  </si>
  <si>
    <t>Motutapu (Ngatanglia?)</t>
  </si>
  <si>
    <t>Avarua (boiler?)</t>
  </si>
  <si>
    <t>Ngatangiia (1000) Motutapu</t>
  </si>
  <si>
    <t>total per site</t>
  </si>
  <si>
    <t>n=</t>
  </si>
  <si>
    <t>?</t>
  </si>
  <si>
    <t>Island</t>
  </si>
  <si>
    <t>Ait 1</t>
  </si>
  <si>
    <t>Ait 2</t>
  </si>
  <si>
    <t>Man 1</t>
  </si>
  <si>
    <t>Mit 3</t>
  </si>
  <si>
    <t>Mit 5</t>
  </si>
  <si>
    <t>Mit 6</t>
  </si>
  <si>
    <r>
      <t xml:space="preserve"> </t>
    </r>
    <r>
      <rPr>
        <sz val="9.9"/>
        <color indexed="8"/>
        <rFont val="Calibri"/>
        <family val="2"/>
        <scheme val="minor"/>
      </rPr>
      <t xml:space="preserve">Aitutaki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</si>
  <si>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Ait 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</si>
  <si>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28/07/2013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</si>
  <si>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18°50ʹ32.10ʹʹ S; 159°48' 03.23ʹʹ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</si>
  <si>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Ait 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</si>
  <si>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29/07/2013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</si>
  <si>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18°52ʹ48.19ʹʹ S; 159°49ʹ 12.93ʹʹ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</si>
  <si>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Manuae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</si>
  <si>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Man 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</si>
  <si>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30/07/2013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</si>
  <si>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19°15ʹ36.46ʹʹ S; 158°58' 02.69ʹʹ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</si>
  <si>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Man 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</si>
  <si>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19°15ʹ44.83ʹʹ S; 158°58' 10.33ʹʹ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</si>
  <si>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Man 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</si>
  <si>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19°17ʹ17.05ʹʹ S; 158°57' 36.49ʹʹ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</si>
  <si>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Man 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</si>
  <si>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31/07/2013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</si>
  <si>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19°14ʹ52.59ʹʹ S; 158° 56ʹ 21.95ʹʹ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</si>
  <si>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Man 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</si>
  <si>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19°15ʹ03.50ʹʹ S; 158° 56ʹ 52.43ʹʹ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</si>
  <si>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Mitiaro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</si>
  <si>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Mit 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</si>
  <si>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</si>
  <si>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19°50ʹ53.37ʹʹ S; 157° 43ʹ 19.38ʹʹ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</si>
  <si>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Mit 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</si>
  <si>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19°52ʹ58.17ʹʹ S; 157° 43ʹ 21.53ʹʹ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</si>
  <si>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Mit 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</si>
  <si>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</si>
  <si>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19°50ʹ16.10ʹʹ S; 157° 42ʹ 33.63ʹʹ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</si>
  <si>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Mit 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</si>
  <si>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19°53ʹ48.93ʹʹ S; 157° 42ʹ 11.18ʹʹ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</si>
  <si>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Mit 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</si>
  <si>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</si>
  <si>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19°51ʹ42.77ʹʹ S; 157° 43ʹ 21.47ʹʹ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</si>
  <si>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Mit 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</si>
  <si>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19°51ʹ39.00ʹʹ S; 157° 43ʹ 20.07ʹʹ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</si>
  <si>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Takutea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</si>
  <si>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Tak 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</si>
  <si>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</si>
  <si>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>19°48ʹ31.81ʹʹ S; 158° 17ʹ 55.85ʹʹ W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</si>
  <si>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Tak 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</si>
  <si>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>19°48ʹ52.53ʹʹ S; 158° 16ʹ 32.83ʹʹ W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</si>
  <si>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Tak 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</si>
  <si>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>19°49ʹ07.75ʹʹ S; 158° 17ʹ 24.14ʹʹ W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</si>
  <si>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Tak 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</si>
  <si>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6/08/2013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</si>
  <si>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>19°48ʹ22.73ʹʹ S; 158° 17ʹ 32.93ʹʹ W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</si>
  <si>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Atiu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</si>
  <si>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Ati 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</si>
  <si>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7/08/2013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</si>
  <si>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19°58ʹ19.06ʹʹ S; 158° 06ʹ 17.82ʹʹ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</si>
  <si>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Ati 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</si>
  <si>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19°59ʹ53.01ʹʹ S; 158° 04ʹ 57.71ʹʹ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</si>
  <si>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Ati 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</si>
  <si>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20°01ʹ08.47ʹʹ S; 158° 06ʹ 04.91ʹʹ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</si>
  <si>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Ati 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</si>
  <si>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8/08/2013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</si>
  <si>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20°00ʹ53.83ʹʹ S; 158° 07ʹ 04.39ʹʹ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</si>
  <si>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Ati 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</si>
  <si>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9/08/2013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</si>
  <si>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19°59ʹ12.42ʹʹ S; 158° 08ʹ 34.41ʹʹ W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</si>
  <si>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Ati 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</si>
  <si>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19°58ʹ32.62ʹʹ S; 158° 08ʹ 21.81ʹʹ W </t>
    </r>
    <r>
      <rPr>
        <sz val="11"/>
        <rFont val="Calibri"/>
        <family val="2"/>
        <scheme val="minor"/>
      </rPr>
      <t xml:space="preserve"> </t>
    </r>
  </si>
  <si>
    <t>Site</t>
  </si>
  <si>
    <t>Date Sampled</t>
  </si>
  <si>
    <t>Lat Long</t>
  </si>
  <si>
    <t>C. Algae</t>
  </si>
  <si>
    <t>Turf Algae (Pavement)</t>
  </si>
  <si>
    <t>Pacific Resort Control (2008)</t>
  </si>
  <si>
    <t>Atuatane Outer 2008)</t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</si>
  <si>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Site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</si>
  <si>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</si>
  <si>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</si>
  <si>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d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</si>
  <si>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J’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</si>
  <si>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>H’(loge)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</si>
  <si>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41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</si>
  <si>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2152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</si>
  <si>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5.212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</si>
  <si>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0.4467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</si>
  <si>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1.659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</si>
  <si>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</si>
  <si>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1135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</si>
  <si>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4.976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</si>
  <si>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0.4091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</si>
  <si>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1.466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</si>
  <si>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</si>
  <si>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258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</si>
  <si>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2.341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</si>
  <si>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0.7143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</si>
  <si>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1.885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</si>
  <si>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</si>
  <si>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1582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</si>
  <si>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5.023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</si>
  <si>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0.4185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</si>
  <si>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1.522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</si>
  <si>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</si>
  <si>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886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</si>
  <si>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4.420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</si>
  <si>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0.5491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</si>
  <si>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1.886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</si>
  <si>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SPECIES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</si>
  <si>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COMMON NAME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</si>
  <si>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ACANTHURIDAE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</si>
  <si>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</si>
  <si>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nigrofuscus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</si>
  <si>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Brown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</si>
  <si>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achilles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</si>
  <si>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Achilles Tang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</si>
  <si>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nigricans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</si>
  <si>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Whitecheek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</si>
  <si>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</si>
  <si>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nigroris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</si>
  <si>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Blue-lined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</si>
  <si>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nigricaudus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</si>
  <si>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Blackcheek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</si>
  <si>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leucopareius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</si>
  <si>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Whitebar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</si>
  <si>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olivaceus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</si>
  <si>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Orangeband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</si>
  <si>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Acanthurus guttatus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</si>
  <si>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Whitespotted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</si>
  <si>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Ctenochaetus striatus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</si>
  <si>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Bristletooth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</si>
  <si>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Ctenochaetus flavicauda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</si>
  <si>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Pale-tailed Bristletooth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</si>
  <si>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Ctenochaetus cyanocheilus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</si>
  <si>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Blue-lipped Bristletooth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</si>
  <si>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Ctenochaetus hawaiensis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</si>
  <si>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Hawaiian Surgeonfish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</si>
  <si>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Naso lituratus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</si>
  <si>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Orangespine Unicorn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</si>
  <si>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Naso unicornis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</si>
  <si>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Bluespine Unicorn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</si>
  <si>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Zebrasoma scopas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</si>
  <si>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Brushtail Tang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</si>
  <si>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ANTHIINAE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</si>
  <si>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</si>
  <si>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Pseudanthias pascalus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</si>
  <si>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Purple Queen Anthias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</si>
  <si>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Pseudanthias olivaceus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</si>
  <si>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Olive Anthias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</si>
  <si>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BALISTIDAE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</si>
  <si>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Melichthys vidua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</si>
  <si>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Pinktail Triggerfish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</si>
  <si>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Melichthys niger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</si>
  <si>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Black Triggerfish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</si>
  <si>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Sufflamen bursa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</si>
  <si>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Scythe Triggerfish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</si>
  <si>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Sufflamen chrysopterum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</si>
  <si>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Flagtail Triggerfish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</si>
  <si>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CIRRHITIDAE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</si>
  <si>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Cirrhitops hubbardi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</si>
  <si>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Hubbard's Hawkfish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</si>
  <si>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Paracirrhitus arcatus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</si>
  <si>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Arc-eye Hawkfish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</si>
  <si>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Paracirrhitus forsteri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</si>
  <si>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Freckled Hawkfish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</si>
  <si>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Paracirrhtes hemistictus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</si>
  <si>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Spotted Hawkfish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</si>
  <si>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Neocirrhtes armatus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</si>
  <si>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Flame Hawkfish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</si>
  <si>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CAESIONIDAE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</si>
  <si>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Pterocaesio tile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</si>
  <si>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Bluestreak Fusilier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</si>
  <si>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CARACANTHIDAE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</si>
  <si>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Caracanthus maculatus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</si>
  <si>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Spotted Coral Croucher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</si>
  <si>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CARANGIDAE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</si>
  <si>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Caranx lugubris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</si>
  <si>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Black Trevally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</si>
  <si>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</si>
  <si>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Caranx melampygus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</si>
  <si>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Bluefin Trevally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</si>
  <si>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Caranx sexfasciatus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</si>
  <si>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Bigeye Trevally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</si>
  <si>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Carangoides orthogrammus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</si>
  <si>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Yellow-spotted Trevally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</si>
  <si>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CHAETODONTIDAE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</si>
  <si>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auriga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</si>
  <si>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Threadfin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</si>
  <si>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ephippium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</si>
  <si>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Saddled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</si>
  <si>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lunula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</si>
  <si>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Raccoon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</si>
  <si>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quadrimaculatus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</si>
  <si>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Four-spot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</si>
  <si>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reticulatus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</si>
  <si>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Reticulated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</si>
  <si>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unimaculatus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</si>
  <si>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Teardrop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</si>
  <si>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pelewensis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</si>
  <si>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Dot-and-Dash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</si>
  <si>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Chaetodon ornatissimus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</si>
  <si>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Ornate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</si>
  <si>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Heniochus chrysostomus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</si>
  <si>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Pennant Bannerfish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</si>
  <si>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Forcipiger flavissimus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</si>
  <si>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Longnose Butterfly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</si>
  <si>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BLENNIIDAE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</si>
  <si>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Aspidontus taeniatus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</si>
  <si>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Mimic Cleaner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</si>
  <si>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Cirripectes variolosus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</si>
  <si>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Red-speckled Blenny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</si>
  <si>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Exallias brevis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</si>
  <si>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Leopard Blenny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</si>
  <si>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Plagiotremus tapeinosoma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</si>
  <si>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Piano Blenny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</si>
  <si>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Enneapterygius sp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</si>
  <si>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Striped Triplefin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</si>
  <si>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FISTULARIDAE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</si>
  <si>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Fistularia commersonii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</si>
  <si>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Cornetfish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</si>
  <si>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GOBIIDAE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</si>
  <si>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Eviota sp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</si>
  <si>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Pygmy Goby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</si>
  <si>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HOLOCENTRIDAE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</si>
  <si>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Myripristis kuntee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</si>
  <si>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Epaulette Soldierfish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</si>
  <si>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Sargocentron spiniferum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</si>
  <si>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Sabre Squirrelfish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</si>
  <si>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LABRIDAE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</si>
  <si>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Anampses caeruleopunctatus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</si>
  <si>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 spotted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</si>
  <si>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Anampses twisti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</si>
  <si>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Yellow-breasted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</si>
  <si>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Coris aygula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</si>
  <si>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Clown Coris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</si>
  <si>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Cirrhilabrus scottorum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</si>
  <si>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Scott's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</si>
  <si>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Gomphosus varius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</si>
  <si>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Bird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</si>
  <si>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Halichoeres marginatus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</si>
  <si>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Dusky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</si>
  <si>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Halichoeres ornatissimus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</si>
  <si>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Ornate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</si>
  <si>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Hemigymnus fasciatus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</si>
  <si>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Barred Thicklip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</si>
  <si>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Stethojulis bandanensis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</si>
  <si>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Redshoulder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</si>
  <si>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Thalassoma lutescens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</si>
  <si>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Sunset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</si>
  <si>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Thalassoma quinquevittatum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</si>
  <si>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Fivestripe Wrassse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</si>
  <si>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Laabroides bicolor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</si>
  <si>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Bicolor Cleaner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</si>
  <si>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Labroides dimidiatus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</si>
  <si>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Bluestreak Cleaner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</si>
  <si>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Labroides rubrolabiatus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</si>
  <si>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Redlip Cleaner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</si>
  <si>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Macropharyngodon meleagris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</si>
  <si>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Leopard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</si>
  <si>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Cheilinus oxycephalus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</si>
  <si>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Snooty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</si>
  <si>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Pseudocheilinus octotaenia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</si>
  <si>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Eightline Pygmy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</si>
  <si>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Pseudocheilinus tetrataenia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</si>
  <si>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Fourline Pygmy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</si>
  <si>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Pseudojuloides atavai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</si>
  <si>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Tahitian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</si>
  <si>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Oxycheilinus unifasciatus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</si>
  <si>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Ringtail Wrasse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</si>
  <si>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LUTJANIDAE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</si>
  <si>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Lutjanus bohar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</si>
  <si>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Red Snapper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</si>
  <si>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MULLIDAE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</si>
  <si>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Parupeneus bifasciatus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</si>
  <si>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Two-barred Goatfish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</si>
  <si>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Parupeneus multifasciatus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</si>
  <si>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Multibar Goatfish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</si>
  <si>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POMACANTHIDAE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</si>
  <si>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Centropyge flavissimus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</si>
  <si>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Lemonpeel Angelfish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</si>
  <si>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Centropyge loriculus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</si>
  <si>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Flame Angelfish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</si>
  <si>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Pomacanthus imperator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</si>
  <si>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Emperor Angelfish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</si>
  <si>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POMACENTRIDAE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</si>
  <si>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Chromis acares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</si>
  <si>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Midget Chromis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</si>
  <si>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Chromis agile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</si>
  <si>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Reef Chromis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</si>
  <si>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Chromis vanderbilti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</si>
  <si>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Vanderbilt's Chromis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</si>
  <si>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Chromis xanthura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</si>
  <si>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Black Chromis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</si>
  <si>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Plectroglyphidodon imparipennis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</si>
  <si>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Brighteye Damselfish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</si>
  <si>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Plectroglyphidodon johntonianus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</si>
  <si>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Johnston Damselfish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</si>
  <si>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Dascyllus flavicaudus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</si>
  <si>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Yellowtail Dascyllus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</si>
  <si>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Dascyllus trimaculatus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</si>
  <si>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Three-spot Dascyllus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</si>
  <si>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Pomachromis fuscidorsalis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</si>
  <si>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Tahitian Damselfish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</si>
  <si>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Stegastes fasciolatus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</si>
  <si>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Pacific Gregory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</si>
  <si>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PTERELEOTRIDAE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</si>
  <si>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Nemateleotris magnifica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</si>
  <si>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Fire Dartfish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</si>
  <si>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Ptereleotris evides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</si>
  <si>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Two-tone Dartfish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</si>
  <si>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SCARIDAE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</si>
  <si>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Calotomus carolinus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</si>
  <si>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Stareye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</si>
  <si>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Cetoscarus bicolor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</si>
  <si>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Bicolor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</si>
  <si>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Chlorurus sordidus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</si>
  <si>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Bullethead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</si>
  <si>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Hipposcarus Longiceps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</si>
  <si>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Pacific Longnose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</si>
  <si>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Scarus altipinnis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</si>
  <si>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Filament Fin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</si>
  <si>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Scarus frenatus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</si>
  <si>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Bridled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</si>
  <si>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Scarus ghobban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</si>
  <si>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Bluebarred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</si>
  <si>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Scarus forsteni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</si>
  <si>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Rainbow Parrotfish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</si>
  <si>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SCORPAENIDAE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</si>
  <si>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Dendrochirus biocellatus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</si>
  <si>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Two-spot Lionfish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</si>
  <si>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Sebastapistes cyanostigma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</si>
  <si>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Yellow-spotted Scorpionfish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</si>
  <si>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SERRANIDAE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</si>
  <si>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Cephalopholis urodeta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</si>
  <si>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Flagtail Grouper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</si>
  <si>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Cephalopholis argus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</si>
  <si>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Peacock Grouper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</si>
  <si>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Cephalopholis spiloparaea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</si>
  <si>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Strawberry Grouper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</si>
  <si>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Epinephalus hexogonatus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</si>
  <si>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Hexagon Grouper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</si>
  <si>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Epinephalus fasciatus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</si>
  <si>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Blacktip Grouper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</si>
  <si>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TETRADONTIDAE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</si>
  <si>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Canthigaster solandri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</si>
  <si>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Blue-spotted Toby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</si>
  <si>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Arothron nigropunctatus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</si>
  <si>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Blackspotted Puffer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</si>
  <si>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Arothron stellatus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</si>
  <si>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Star Puffer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</si>
  <si>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ZANCLIDAE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</si>
  <si>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6.9"/>
        <color indexed="8"/>
        <rFont val="Calibri"/>
        <family val="2"/>
        <scheme val="minor"/>
      </rPr>
      <t xml:space="preserve">Zanclus cornutus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</si>
  <si>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6.9"/>
        <color indexed="8"/>
        <rFont val="Calibri"/>
        <family val="2"/>
        <scheme val="minor"/>
      </rPr>
      <t xml:space="preserve">Moorish idol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</si>
  <si>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TOTAL NO. OF SPECIES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</si>
  <si>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TOTAL NO. OF FAMILIES </t>
    </r>
    <r>
      <rPr>
        <sz val="11"/>
        <rFont val="Calibri"/>
        <family val="2"/>
        <scheme val="minor"/>
      </rPr>
      <t xml:space="preserve"> </t>
    </r>
  </si>
  <si>
    <t>Rarotonga</t>
  </si>
  <si>
    <t>Aitutaki</t>
  </si>
  <si>
    <t>Average Indo Pacific</t>
  </si>
  <si>
    <t>Ctenochaetus</t>
  </si>
  <si>
    <t>Butterfly</t>
  </si>
  <si>
    <t>Avatiu (250m2 transect)</t>
  </si>
  <si>
    <t>Ngatangia (Motutapu) (250m2 transect)</t>
  </si>
  <si>
    <t>m2</t>
  </si>
  <si>
    <t>200m2</t>
  </si>
  <si>
    <t>Acanthurus</t>
  </si>
  <si>
    <t>Avatiu 200m2</t>
  </si>
  <si>
    <t>Motutapu 200m2</t>
  </si>
  <si>
    <t>Nikao (200m2)</t>
  </si>
  <si>
    <t xml:space="preserve">Avatiu </t>
  </si>
  <si>
    <t xml:space="preserve">Motutapu </t>
  </si>
  <si>
    <t xml:space="preserve">Kavera </t>
  </si>
  <si>
    <t xml:space="preserve">Nikao </t>
  </si>
  <si>
    <t>Rarotonga Turf Algae</t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</si>
  <si>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TAKUTEA </t>
    </r>
    <r>
      <rPr>
        <sz val="11"/>
        <rFont val="Calibri"/>
        <family val="2"/>
        <scheme val="minor"/>
      </rPr>
      <t xml:space="preserve"> (3000m2)</t>
    </r>
  </si>
  <si>
    <r>
      <t xml:space="preserve"> </t>
    </r>
    <r>
      <rPr>
        <b/>
        <sz val="6.9"/>
        <color indexed="8"/>
        <rFont val="Calibri"/>
        <family val="2"/>
        <scheme val="minor"/>
      </rPr>
      <t>ATIU</t>
    </r>
    <r>
      <rPr>
        <sz val="11"/>
        <rFont val="Calibri"/>
        <family val="2"/>
        <scheme val="minor"/>
      </rPr>
      <t xml:space="preserve"> (4500m2)</t>
    </r>
  </si>
  <si>
    <t>Damselfish</t>
  </si>
  <si>
    <t>Southern Cooks</t>
  </si>
  <si>
    <r>
      <t xml:space="preserve"> </t>
    </r>
    <r>
      <rPr>
        <sz val="10"/>
        <color indexed="8"/>
        <rFont val="Calibri"/>
        <family val="2"/>
        <scheme val="minor"/>
      </rPr>
      <t xml:space="preserve">MANUAE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</si>
  <si>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>MITIARO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</si>
  <si>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TAKUTEA </t>
    </r>
  </si>
  <si>
    <r>
      <t xml:space="preserve"> </t>
    </r>
    <r>
      <rPr>
        <sz val="10"/>
        <color indexed="8"/>
        <rFont val="Calibri"/>
        <family val="2"/>
        <scheme val="minor"/>
      </rPr>
      <t>ATIU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</si>
  <si>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</si>
  <si>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791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</si>
  <si>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4.795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</si>
  <si>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0.6765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</si>
  <si>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2.366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</si>
  <si>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626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</si>
  <si>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4.969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</si>
  <si>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0.7350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</si>
  <si>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2.570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</si>
  <si>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</si>
  <si>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638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</si>
  <si>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5.265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</si>
  <si>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0.6781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</si>
  <si>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2.411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</si>
  <si>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</si>
  <si>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370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</si>
  <si>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4.904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</si>
  <si>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0.8725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</si>
  <si>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2.968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</si>
  <si>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40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</si>
  <si>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1072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</si>
  <si>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5.590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</si>
  <si>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0.7456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</si>
  <si>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2.751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</si>
  <si>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</si>
  <si>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539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</si>
  <si>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6.042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</si>
  <si>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0.7401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</si>
  <si>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2.712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</si>
  <si>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D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</si>
  <si>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847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</si>
  <si>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4.302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</si>
  <si>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0.7004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</si>
  <si>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2.382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</si>
  <si>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</si>
  <si>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265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</si>
  <si>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4.839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</si>
  <si>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0.7809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</si>
  <si>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2.602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</si>
  <si>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</si>
  <si>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332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</si>
  <si>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4.479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</si>
  <si>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0.7959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</si>
  <si>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2.623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</si>
  <si>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33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</si>
  <si>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571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</si>
  <si>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5.041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</si>
  <si>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0.7569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</si>
  <si>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2.647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</si>
  <si>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 xml:space="preserve">J'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</si>
  <si>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9.9"/>
        <color indexed="8"/>
        <rFont val="Calibri"/>
        <family val="2"/>
        <scheme val="minor"/>
      </rPr>
      <t>H'(loge)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</si>
  <si>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599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</si>
  <si>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5.004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</si>
  <si>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</si>
  <si>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2.493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</si>
  <si>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</si>
  <si>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685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</si>
  <si>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5.973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</si>
  <si>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0.6785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</si>
  <si>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2.503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</si>
  <si>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581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</si>
  <si>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5.342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</si>
  <si>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0.6692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</si>
  <si>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2.379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</si>
  <si>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754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</si>
  <si>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5.585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</si>
  <si>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0.7188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</si>
  <si>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2.615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</si>
  <si>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1075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</si>
  <si>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4.871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</si>
  <si>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0.7208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</si>
  <si>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8"/>
        <rFont val="Calibri"/>
        <family val="2"/>
        <scheme val="minor"/>
      </rPr>
      <t xml:space="preserve">2.563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</si>
  <si>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51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</si>
  <si>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1179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</si>
  <si>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7.070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</si>
  <si>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0.7666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</si>
  <si>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9.9"/>
        <color indexed="10"/>
        <rFont val="Calibri"/>
        <family val="2"/>
        <scheme val="minor"/>
      </rPr>
      <t xml:space="preserve">3.014 </t>
    </r>
    <r>
      <rPr>
        <sz val="11"/>
        <rFont val="Calibri"/>
        <family val="2"/>
        <scheme val="minor"/>
      </rPr>
      <t xml:space="preserve"> </t>
    </r>
  </si>
  <si>
    <t>No Of Fish Species</t>
  </si>
  <si>
    <t>Fish Species</t>
  </si>
  <si>
    <t>Coral Species</t>
  </si>
  <si>
    <t xml:space="preserve"> </t>
  </si>
  <si>
    <r>
      <t xml:space="preserve"> </t>
    </r>
    <r>
      <rPr>
        <b/>
        <sz val="6"/>
        <color indexed="8"/>
        <rFont val="Calibri"/>
        <family val="2"/>
        <scheme val="minor"/>
      </rPr>
      <t>Avarua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</si>
  <si>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>Avatiu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</si>
  <si>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>Nikao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</si>
  <si>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>Arorangi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</si>
  <si>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>Kavera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</si>
  <si>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>Titikaveka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</si>
  <si>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>Motutapu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</si>
  <si>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 xml:space="preserve">1994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</si>
  <si>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 xml:space="preserve">1999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</si>
  <si>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 xml:space="preserve">2003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</si>
  <si>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 xml:space="preserve">2006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</si>
  <si>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 xml:space="preserve">2009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</si>
  <si>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6"/>
        <color indexed="8"/>
        <rFont val="Calibri"/>
        <family val="2"/>
        <scheme val="minor"/>
      </rPr>
      <t xml:space="preserve">2011 </t>
    </r>
    <r>
      <rPr>
        <sz val="11"/>
        <rFont val="Calibri"/>
        <family val="2"/>
        <scheme val="minor"/>
      </rPr>
      <t xml:space="preserve"> </t>
    </r>
  </si>
  <si>
    <t>Hard Cover</t>
  </si>
  <si>
    <t>Auititaki</t>
  </si>
  <si>
    <t>Palmerston</t>
  </si>
  <si>
    <t>Mangaia</t>
  </si>
  <si>
    <t>Fish Consumption (kg/person/year)</t>
  </si>
  <si>
    <t>Biomass g/m2</t>
  </si>
  <si>
    <t>2007 Procfish results</t>
  </si>
  <si>
    <t>From Rongo 2013)</t>
  </si>
  <si>
    <t>(from 4 sites Rongo 2009)</t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</si>
  <si>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MANUAE </t>
    </r>
    <r>
      <rPr>
        <sz val="11"/>
        <rFont val="Calibri"/>
        <family val="2"/>
        <scheme val="minor"/>
      </rPr>
      <t xml:space="preserve"> (9 replicates@250m2)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</si>
  <si>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MITIARO </t>
    </r>
    <r>
      <rPr>
        <sz val="11"/>
        <rFont val="Calibri"/>
        <family val="2"/>
        <scheme val="minor"/>
      </rPr>
      <t xml:space="preserve"> (18 replicates)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</si>
  <si>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TAKUTEA </t>
    </r>
    <r>
      <rPr>
        <sz val="11"/>
        <rFont val="Calibri"/>
        <family val="2"/>
        <scheme val="minor"/>
      </rPr>
      <t xml:space="preserve"> (12 replicates)</t>
    </r>
  </si>
  <si>
    <t>n/a</t>
  </si>
  <si>
    <t>Hard Coral Cover %</t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</si>
  <si>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MANUAE </t>
    </r>
    <r>
      <rPr>
        <sz val="11"/>
        <rFont val="Calibri"/>
        <family val="2"/>
        <scheme val="minor"/>
      </rPr>
      <t xml:space="preserve"> (2013)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</si>
  <si>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MITIARO </t>
    </r>
    <r>
      <rPr>
        <sz val="11"/>
        <rFont val="Calibri"/>
        <family val="2"/>
        <scheme val="minor"/>
      </rPr>
      <t xml:space="preserve"> (2013)</t>
    </r>
  </si>
  <si>
    <t>Area of Survey</t>
  </si>
  <si>
    <t>Manuuae (1750 sqm)</t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</si>
  <si>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MITIARO </t>
    </r>
    <r>
      <rPr>
        <sz val="11"/>
        <rFont val="Calibri"/>
        <family val="2"/>
        <scheme val="minor"/>
      </rPr>
      <t xml:space="preserve"> (4500 sqm)</t>
    </r>
  </si>
  <si>
    <r>
      <t xml:space="preserve"> </t>
    </r>
    <r>
      <rPr>
        <b/>
        <sz val="6.9"/>
        <color indexed="8"/>
        <rFont val="Calibri"/>
        <family val="2"/>
        <scheme val="minor"/>
      </rPr>
      <t xml:space="preserve">TAKUTEA </t>
    </r>
    <r>
      <rPr>
        <sz val="11"/>
        <rFont val="Calibri"/>
        <family val="2"/>
        <scheme val="minor"/>
      </rPr>
      <t xml:space="preserve"> (2013)</t>
    </r>
  </si>
  <si>
    <r>
      <t xml:space="preserve"> </t>
    </r>
    <r>
      <rPr>
        <b/>
        <sz val="6.9"/>
        <color indexed="8"/>
        <rFont val="Calibri"/>
        <family val="2"/>
        <scheme val="minor"/>
      </rPr>
      <t>ATIU</t>
    </r>
    <r>
      <rPr>
        <sz val="11"/>
        <rFont val="Calibri"/>
        <family val="2"/>
        <scheme val="minor"/>
      </rPr>
      <t xml:space="preserve"> (2013)</t>
    </r>
  </si>
  <si>
    <t>AITUTAKI (2007)</t>
  </si>
  <si>
    <t>PALMERSTON (2007)</t>
  </si>
  <si>
    <t>MANGAIA (2007)</t>
  </si>
  <si>
    <t>RAROTONGA(2009)</t>
  </si>
  <si>
    <t>ReefFish Density #/200m2</t>
  </si>
  <si>
    <t>%Coral Cover</t>
  </si>
  <si>
    <t>Major Urchins</t>
  </si>
  <si>
    <t>Echnometra and echonithrix</t>
  </si>
  <si>
    <t>Major Urchins (m2)</t>
  </si>
  <si>
    <t>Urchins (no per m2)</t>
  </si>
  <si>
    <r>
      <t>Urchins (no per 100m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</si>
  <si>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 xml:space="preserve"> Surgeon Fish (no. per 200m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</si>
  <si>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Butterfly Fish (no. per 200m2)</t>
  </si>
  <si>
    <t>Parrot Fish (no. per 200m2)</t>
  </si>
  <si>
    <t>Damsel Fish (no. per 200m2)</t>
  </si>
  <si>
    <t>Inside  (2002)</t>
  </si>
  <si>
    <t>Outside (2002)</t>
  </si>
  <si>
    <t>Outside (2009)</t>
  </si>
  <si>
    <t>Pouara</t>
  </si>
  <si>
    <t>Akapuao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</si>
</sst>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9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.9"/>
      <color indexed="8"/>
      <name val="Calibri"/>
      <family val="2"/>
      <scheme val="minor"/>
    </font>
    <font>
      <sz val="9.9"/>
      <color indexed="10"/>
      <name val="Calibri"/>
      <family val="2"/>
      <scheme val="minor"/>
    </font>
    <font>
      <b/>
      <sz val="6.9"/>
      <color indexed="8"/>
      <name val="Calibri"/>
      <family val="2"/>
      <scheme val="minor"/>
    </font>
    <font>
      <i/>
      <sz val="6.9"/>
      <color indexed="8"/>
      <name val="Calibri"/>
      <family val="2"/>
      <scheme val="minor"/>
    </font>
    <font>
      <sz val="6.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6"/>
      <color indexed="8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/>
    <xf numFmtId="0" fontId="4" fillId="0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0" fillId="3" borderId="0" xfId="0" applyFill="1"/>
    <xf numFmtId="0" fontId="4" fillId="4" borderId="0" xfId="0" applyNumberFormat="1" applyFont="1" applyFill="1" applyBorder="1" applyAlignment="1" applyProtection="1"/>
    <xf numFmtId="0" fontId="0" fillId="4" borderId="0" xfId="0" applyFill="1"/>
    <xf numFmtId="2" fontId="4" fillId="0" borderId="0" xfId="0" applyNumberFormat="1" applyFont="1" applyFill="1" applyBorder="1" applyAlignment="1" applyProtection="1"/>
    <xf numFmtId="164" fontId="0" fillId="0" borderId="0" xfId="0" applyNumberFormat="1"/>
    <xf numFmtId="2" fontId="0" fillId="0" borderId="0" xfId="0" applyNumberFormat="1"/>
    <xf numFmtId="0" fontId="10" fillId="0" borderId="0" xfId="0" applyFont="1"/>
    <xf numFmtId="0" fontId="11" fillId="0" borderId="0" xfId="0" applyNumberFormat="1" applyFont="1" applyFill="1" applyBorder="1" applyAlignment="1" applyProtection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'Raro Invert Raui Surveys'!$B$1</c:f>
              <c:strCache>
                <c:ptCount val="1"/>
                <c:pt idx="0">
                  <c:v>Inside  (2002)</c:v>
                </c:pt>
              </c:strCache>
            </c:strRef>
          </c:tx>
          <c:invertIfNegative val="0"/>
          <c:cat>
            <c:strRef>
              <c:f>'Raro Invert Raui Surveys'!$A$2:$A$6</c:f>
              <c:strCache>
                <c:ptCount val="5"/>
                <c:pt idx="0">
                  <c:v>Pouara</c:v>
                </c:pt>
                <c:pt idx="1">
                  <c:v>Aroa</c:v>
                </c:pt>
                <c:pt idx="2">
                  <c:v>Aroko</c:v>
                </c:pt>
                <c:pt idx="3">
                  <c:v>Akapuao</c:v>
                </c:pt>
                <c:pt idx="4">
                  <c:v>Nikao</c:v>
                </c:pt>
              </c:strCache>
            </c:strRef>
          </c:cat>
          <c:val>
            <c:numRef>
              <c:f>'Raro Invert Raui Surveys'!$B$2:$B$6</c:f>
              <c:numCache>
                <c:formatCode>General</c:formatCode>
                <c:ptCount val="5"/>
                <c:pt idx="0">
                  <c:v>520</c:v>
                </c:pt>
                <c:pt idx="1">
                  <c:v>648</c:v>
                </c:pt>
                <c:pt idx="2">
                  <c:v>583</c:v>
                </c:pt>
                <c:pt idx="3">
                  <c:v>325</c:v>
                </c:pt>
                <c:pt idx="4">
                  <c:v>672</c:v>
                </c:pt>
              </c:numCache>
            </c:numRef>
          </c:val>
        </c:ser>
        <c:ser>
          <c:idx val="1"/>
          <c:order val="1"/>
          <c:tx>
            <c:strRef>
              <c:f>'Raro Invert Raui Surveys'!$C$1</c:f>
              <c:strCache>
                <c:ptCount val="1"/>
                <c:pt idx="0">
                  <c:v>Outside (2002)</c:v>
                </c:pt>
              </c:strCache>
            </c:strRef>
          </c:tx>
          <c:invertIfNegative val="0"/>
          <c:cat>
            <c:strRef>
              <c:f>'Raro Invert Raui Surveys'!$A$2:$A$6</c:f>
              <c:strCache>
                <c:ptCount val="5"/>
                <c:pt idx="0">
                  <c:v>Pouara</c:v>
                </c:pt>
                <c:pt idx="1">
                  <c:v>Aroa</c:v>
                </c:pt>
                <c:pt idx="2">
                  <c:v>Aroko</c:v>
                </c:pt>
                <c:pt idx="3">
                  <c:v>Akapuao</c:v>
                </c:pt>
                <c:pt idx="4">
                  <c:v>Nikao</c:v>
                </c:pt>
              </c:strCache>
            </c:strRef>
          </c:cat>
          <c:val>
            <c:numRef>
              <c:f>'Raro Invert Raui Surveys'!$C$2:$C$6</c:f>
              <c:numCache>
                <c:formatCode>General</c:formatCode>
                <c:ptCount val="5"/>
                <c:pt idx="0">
                  <c:v>655</c:v>
                </c:pt>
                <c:pt idx="1">
                  <c:v>470</c:v>
                </c:pt>
                <c:pt idx="2">
                  <c:v>119.75</c:v>
                </c:pt>
                <c:pt idx="3">
                  <c:v>100.5</c:v>
                </c:pt>
                <c:pt idx="4">
                  <c:v>274</c:v>
                </c:pt>
              </c:numCache>
            </c:numRef>
          </c:val>
        </c:ser>
        <c:ser>
          <c:idx val="2"/>
          <c:order val="2"/>
          <c:tx>
            <c:strRef>
              <c:f>'Raro Invert Raui Surveys'!$D$1</c:f>
              <c:strCache>
                <c:ptCount val="1"/>
                <c:pt idx="0">
                  <c:v>Outside (2009)</c:v>
                </c:pt>
              </c:strCache>
            </c:strRef>
          </c:tx>
          <c:invertIfNegative val="0"/>
          <c:val>
            <c:numRef>
              <c:f>'Raro Invert Raui Surveys'!$D$2:$D$6</c:f>
              <c:numCache>
                <c:formatCode>General</c:formatCode>
                <c:ptCount val="5"/>
                <c:pt idx="3">
                  <c:v>464</c:v>
                </c:pt>
                <c:pt idx="4">
                  <c:v>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931416"/>
        <c:axId val="274931808"/>
      </c:barChart>
      <c:catAx>
        <c:axId val="27493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4931808"/>
        <c:crosses val="autoZero"/>
        <c:auto val="1"/>
        <c:lblAlgn val="ctr"/>
        <c:lblOffset val="100"/>
        <c:noMultiLvlLbl val="0"/>
      </c:catAx>
      <c:valAx>
        <c:axId val="274931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per 100m</a:t>
                </a:r>
                <a:r>
                  <a:rPr lang="en-US" baseline="30000"/>
                  <a:t>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4931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'Raro Fish 1999-2009'!$E$15</c:f>
              <c:strCache>
                <c:ptCount val="1"/>
                <c:pt idx="0">
                  <c:v>Avatiu </c:v>
                </c:pt>
              </c:strCache>
            </c:strRef>
          </c:tx>
          <c:invertIfNegative val="0"/>
          <c:cat>
            <c:numRef>
              <c:f>'Raro Fish 1999-2009'!$D$16:$D$18</c:f>
              <c:numCache>
                <c:formatCode>General</c:formatCode>
                <c:ptCount val="3"/>
                <c:pt idx="0">
                  <c:v>1999</c:v>
                </c:pt>
                <c:pt idx="1">
                  <c:v>2006</c:v>
                </c:pt>
                <c:pt idx="2">
                  <c:v>2009</c:v>
                </c:pt>
              </c:numCache>
            </c:numRef>
          </c:cat>
          <c:val>
            <c:numRef>
              <c:f>'Raro Fish 1999-2009'!$E$16:$E$18</c:f>
              <c:numCache>
                <c:formatCode>General</c:formatCode>
                <c:ptCount val="3"/>
                <c:pt idx="0">
                  <c:v>16.600000000000001</c:v>
                </c:pt>
                <c:pt idx="1">
                  <c:v>11.75</c:v>
                </c:pt>
                <c:pt idx="2">
                  <c:v>17</c:v>
                </c:pt>
              </c:numCache>
            </c:numRef>
          </c:val>
        </c:ser>
        <c:ser>
          <c:idx val="1"/>
          <c:order val="1"/>
          <c:tx>
            <c:strRef>
              <c:f>'Raro Fish 1999-2009'!$F$15</c:f>
              <c:strCache>
                <c:ptCount val="1"/>
                <c:pt idx="0">
                  <c:v>Motutapu </c:v>
                </c:pt>
              </c:strCache>
            </c:strRef>
          </c:tx>
          <c:invertIfNegative val="0"/>
          <c:cat>
            <c:numRef>
              <c:f>'Raro Fish 1999-2009'!$D$16:$D$18</c:f>
              <c:numCache>
                <c:formatCode>General</c:formatCode>
                <c:ptCount val="3"/>
                <c:pt idx="0">
                  <c:v>1999</c:v>
                </c:pt>
                <c:pt idx="1">
                  <c:v>2006</c:v>
                </c:pt>
                <c:pt idx="2">
                  <c:v>2009</c:v>
                </c:pt>
              </c:numCache>
            </c:numRef>
          </c:cat>
          <c:val>
            <c:numRef>
              <c:f>'Raro Fish 1999-2009'!$F$16:$F$18</c:f>
              <c:numCache>
                <c:formatCode>General</c:formatCode>
                <c:ptCount val="3"/>
                <c:pt idx="0">
                  <c:v>151.80000000000001</c:v>
                </c:pt>
                <c:pt idx="1">
                  <c:v>22.25</c:v>
                </c:pt>
                <c:pt idx="2">
                  <c:v>17</c:v>
                </c:pt>
              </c:numCache>
            </c:numRef>
          </c:val>
        </c:ser>
        <c:ser>
          <c:idx val="2"/>
          <c:order val="2"/>
          <c:tx>
            <c:strRef>
              <c:f>'Raro Fish 1999-2009'!$G$15</c:f>
              <c:strCache>
                <c:ptCount val="1"/>
                <c:pt idx="0">
                  <c:v>Kavera </c:v>
                </c:pt>
              </c:strCache>
            </c:strRef>
          </c:tx>
          <c:invertIfNegative val="0"/>
          <c:cat>
            <c:numRef>
              <c:f>'Raro Fish 1999-2009'!$D$16:$D$18</c:f>
              <c:numCache>
                <c:formatCode>General</c:formatCode>
                <c:ptCount val="3"/>
                <c:pt idx="0">
                  <c:v>1999</c:v>
                </c:pt>
                <c:pt idx="1">
                  <c:v>2006</c:v>
                </c:pt>
                <c:pt idx="2">
                  <c:v>2009</c:v>
                </c:pt>
              </c:numCache>
            </c:numRef>
          </c:cat>
          <c:val>
            <c:numRef>
              <c:f>'Raro Fish 1999-2009'!$G$16:$G$18</c:f>
              <c:numCache>
                <c:formatCode>General</c:formatCode>
                <c:ptCount val="3"/>
                <c:pt idx="0">
                  <c:v>120.6</c:v>
                </c:pt>
                <c:pt idx="1">
                  <c:v>21.5</c:v>
                </c:pt>
                <c:pt idx="2">
                  <c:v>57</c:v>
                </c:pt>
              </c:numCache>
            </c:numRef>
          </c:val>
        </c:ser>
        <c:ser>
          <c:idx val="3"/>
          <c:order val="3"/>
          <c:tx>
            <c:strRef>
              <c:f>'Raro Fish 1999-2009'!$H$15</c:f>
              <c:strCache>
                <c:ptCount val="1"/>
                <c:pt idx="0">
                  <c:v>Nikao </c:v>
                </c:pt>
              </c:strCache>
            </c:strRef>
          </c:tx>
          <c:invertIfNegative val="0"/>
          <c:cat>
            <c:numRef>
              <c:f>'Raro Fish 1999-2009'!$D$16:$D$18</c:f>
              <c:numCache>
                <c:formatCode>General</c:formatCode>
                <c:ptCount val="3"/>
                <c:pt idx="0">
                  <c:v>1999</c:v>
                </c:pt>
                <c:pt idx="1">
                  <c:v>2006</c:v>
                </c:pt>
                <c:pt idx="2">
                  <c:v>2009</c:v>
                </c:pt>
              </c:numCache>
            </c:numRef>
          </c:cat>
          <c:val>
            <c:numRef>
              <c:f>'Raro Fish 1999-2009'!$H$16:$H$18</c:f>
              <c:numCache>
                <c:formatCode>General</c:formatCode>
                <c:ptCount val="3"/>
                <c:pt idx="0">
                  <c:v>39.799999999999997</c:v>
                </c:pt>
                <c:pt idx="1">
                  <c:v>9</c:v>
                </c:pt>
                <c:pt idx="2">
                  <c:v>17.25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79432"/>
        <c:axId val="277079824"/>
      </c:barChart>
      <c:catAx>
        <c:axId val="277079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079824"/>
        <c:crosses val="autoZero"/>
        <c:auto val="1"/>
        <c:lblAlgn val="ctr"/>
        <c:lblOffset val="100"/>
        <c:noMultiLvlLbl val="0"/>
      </c:catAx>
      <c:valAx>
        <c:axId val="27707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7079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finfish density - reef</a:t>
            </a:r>
            <a:endParaRPr lang="en-US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'Procfish SPecies Finfish densit'!$A$3</c:f>
              <c:strCache>
                <c:ptCount val="1"/>
                <c:pt idx="0">
                  <c:v>Biomass g/m2</c:v>
                </c:pt>
              </c:strCache>
            </c:strRef>
          </c:tx>
          <c:invertIfNegative val="0"/>
          <c:cat>
            <c:strRef>
              <c:f>'Procfish SPecies Finfish densit'!$B$1:$E$1</c:f>
              <c:strCache>
                <c:ptCount val="4"/>
                <c:pt idx="0">
                  <c:v>Auititaki</c:v>
                </c:pt>
                <c:pt idx="1">
                  <c:v>Palmerston</c:v>
                </c:pt>
                <c:pt idx="2">
                  <c:v>Mangaia</c:v>
                </c:pt>
                <c:pt idx="3">
                  <c:v>Rarotonga</c:v>
                </c:pt>
              </c:strCache>
            </c:strRef>
          </c:cat>
          <c:val>
            <c:numRef>
              <c:f>'Procfish SPecies Finfish densit'!$B$3:$E$3</c:f>
              <c:numCache>
                <c:formatCode>General</c:formatCode>
                <c:ptCount val="4"/>
                <c:pt idx="0">
                  <c:v>78.2</c:v>
                </c:pt>
                <c:pt idx="1">
                  <c:v>52.8</c:v>
                </c:pt>
                <c:pt idx="2">
                  <c:v>112.4</c:v>
                </c:pt>
                <c:pt idx="3">
                  <c:v>113</c:v>
                </c:pt>
              </c:numCache>
            </c:numRef>
          </c:val>
        </c:ser>
        <c:ser>
          <c:idx val="2"/>
          <c:order val="1"/>
          <c:tx>
            <c:strRef>
              <c:f>'Procfish SPecies Finfish densit'!$A$4</c:f>
              <c:strCache>
                <c:ptCount val="1"/>
                <c:pt idx="0">
                  <c:v>Fish Consumption (kg/person/year)</c:v>
                </c:pt>
              </c:strCache>
            </c:strRef>
          </c:tx>
          <c:invertIfNegative val="0"/>
          <c:cat>
            <c:strRef>
              <c:f>'Procfish SPecies Finfish densit'!$B$1:$E$1</c:f>
              <c:strCache>
                <c:ptCount val="4"/>
                <c:pt idx="0">
                  <c:v>Auititaki</c:v>
                </c:pt>
                <c:pt idx="1">
                  <c:v>Palmerston</c:v>
                </c:pt>
                <c:pt idx="2">
                  <c:v>Mangaia</c:v>
                </c:pt>
                <c:pt idx="3">
                  <c:v>Rarotonga</c:v>
                </c:pt>
              </c:strCache>
            </c:strRef>
          </c:cat>
          <c:val>
            <c:numRef>
              <c:f>'Procfish SPecies Finfish densit'!$B$4:$E$4</c:f>
              <c:numCache>
                <c:formatCode>General</c:formatCode>
                <c:ptCount val="4"/>
                <c:pt idx="0">
                  <c:v>58</c:v>
                </c:pt>
                <c:pt idx="1">
                  <c:v>110</c:v>
                </c:pt>
                <c:pt idx="2">
                  <c:v>66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80608"/>
        <c:axId val="277081000"/>
      </c:barChart>
      <c:catAx>
        <c:axId val="27708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7081000"/>
        <c:crosses val="autoZero"/>
        <c:auto val="1"/>
        <c:lblAlgn val="ctr"/>
        <c:lblOffset val="100"/>
        <c:noMultiLvlLbl val="0"/>
      </c:catAx>
      <c:valAx>
        <c:axId val="277081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7080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'Raro Invert Raui Surveys'!$A$11</c:f>
              <c:strCache>
                <c:ptCount val="1"/>
                <c:pt idx="0">
                  <c:v>1998 (Feb</c:v>
                </c:pt>
              </c:strCache>
            </c:strRef>
          </c:tx>
          <c:invertIfNegative val="0"/>
          <c:cat>
            <c:strRef>
              <c:f>'Raro Invert Raui Surveys'!$B$10:$F$10</c:f>
              <c:strCache>
                <c:ptCount val="5"/>
                <c:pt idx="0">
                  <c:v>Aroko</c:v>
                </c:pt>
                <c:pt idx="1">
                  <c:v>Aroa</c:v>
                </c:pt>
                <c:pt idx="2">
                  <c:v>Akapuao</c:v>
                </c:pt>
                <c:pt idx="3">
                  <c:v>Pouara</c:v>
                </c:pt>
                <c:pt idx="4">
                  <c:v>Nikao</c:v>
                </c:pt>
              </c:strCache>
            </c:strRef>
          </c:cat>
          <c:val>
            <c:numRef>
              <c:f>'Raro Invert Raui Surveys'!$B$11:$F$11</c:f>
              <c:numCache>
                <c:formatCode>General</c:formatCode>
                <c:ptCount val="5"/>
                <c:pt idx="0">
                  <c:v>234</c:v>
                </c:pt>
                <c:pt idx="2">
                  <c:v>212.1</c:v>
                </c:pt>
                <c:pt idx="3">
                  <c:v>195.4</c:v>
                </c:pt>
                <c:pt idx="4">
                  <c:v>365</c:v>
                </c:pt>
              </c:numCache>
            </c:numRef>
          </c:val>
        </c:ser>
        <c:ser>
          <c:idx val="1"/>
          <c:order val="1"/>
          <c:tx>
            <c:strRef>
              <c:f>'Raro Invert Raui Surveys'!$A$12</c:f>
              <c:strCache>
                <c:ptCount val="1"/>
                <c:pt idx="0">
                  <c:v>1998 (Nov)</c:v>
                </c:pt>
              </c:strCache>
            </c:strRef>
          </c:tx>
          <c:invertIfNegative val="0"/>
          <c:cat>
            <c:strRef>
              <c:f>'Raro Invert Raui Surveys'!$B$10:$F$10</c:f>
              <c:strCache>
                <c:ptCount val="5"/>
                <c:pt idx="0">
                  <c:v>Aroko</c:v>
                </c:pt>
                <c:pt idx="1">
                  <c:v>Aroa</c:v>
                </c:pt>
                <c:pt idx="2">
                  <c:v>Akapuao</c:v>
                </c:pt>
                <c:pt idx="3">
                  <c:v>Pouara</c:v>
                </c:pt>
                <c:pt idx="4">
                  <c:v>Nikao</c:v>
                </c:pt>
              </c:strCache>
            </c:strRef>
          </c:cat>
          <c:val>
            <c:numRef>
              <c:f>'Raro Invert Raui Surveys'!$B$12:$F$12</c:f>
              <c:numCache>
                <c:formatCode>General</c:formatCode>
                <c:ptCount val="5"/>
                <c:pt idx="0">
                  <c:v>267.10000000000002</c:v>
                </c:pt>
                <c:pt idx="2">
                  <c:v>200.8</c:v>
                </c:pt>
                <c:pt idx="3">
                  <c:v>307.7</c:v>
                </c:pt>
                <c:pt idx="4">
                  <c:v>517</c:v>
                </c:pt>
              </c:numCache>
            </c:numRef>
          </c:val>
        </c:ser>
        <c:ser>
          <c:idx val="2"/>
          <c:order val="2"/>
          <c:tx>
            <c:strRef>
              <c:f>'Raro Invert Raui Surveys'!$A$13</c:f>
              <c:strCache>
                <c:ptCount val="1"/>
                <c:pt idx="0">
                  <c:v>2000</c:v>
                </c:pt>
              </c:strCache>
            </c:strRef>
          </c:tx>
          <c:invertIfNegative val="0"/>
          <c:cat>
            <c:strRef>
              <c:f>'Raro Invert Raui Surveys'!$B$10:$F$10</c:f>
              <c:strCache>
                <c:ptCount val="5"/>
                <c:pt idx="0">
                  <c:v>Aroko</c:v>
                </c:pt>
                <c:pt idx="1">
                  <c:v>Aroa</c:v>
                </c:pt>
                <c:pt idx="2">
                  <c:v>Akapuao</c:v>
                </c:pt>
                <c:pt idx="3">
                  <c:v>Pouara</c:v>
                </c:pt>
                <c:pt idx="4">
                  <c:v>Nikao</c:v>
                </c:pt>
              </c:strCache>
            </c:strRef>
          </c:cat>
          <c:val>
            <c:numRef>
              <c:f>'Raro Invert Raui Surveys'!$B$13:$F$13</c:f>
              <c:numCache>
                <c:formatCode>General</c:formatCode>
                <c:ptCount val="5"/>
                <c:pt idx="0">
                  <c:v>298</c:v>
                </c:pt>
                <c:pt idx="1">
                  <c:v>386</c:v>
                </c:pt>
                <c:pt idx="2">
                  <c:v>213.9</c:v>
                </c:pt>
                <c:pt idx="3">
                  <c:v>365</c:v>
                </c:pt>
                <c:pt idx="4">
                  <c:v>642</c:v>
                </c:pt>
              </c:numCache>
            </c:numRef>
          </c:val>
        </c:ser>
        <c:ser>
          <c:idx val="3"/>
          <c:order val="3"/>
          <c:tx>
            <c:strRef>
              <c:f>'Raro Invert Raui Surveys'!$A$14</c:f>
              <c:strCache>
                <c:ptCount val="1"/>
                <c:pt idx="0">
                  <c:v>2001</c:v>
                </c:pt>
              </c:strCache>
            </c:strRef>
          </c:tx>
          <c:invertIfNegative val="0"/>
          <c:cat>
            <c:strRef>
              <c:f>'Raro Invert Raui Surveys'!$B$10:$F$10</c:f>
              <c:strCache>
                <c:ptCount val="5"/>
                <c:pt idx="0">
                  <c:v>Aroko</c:v>
                </c:pt>
                <c:pt idx="1">
                  <c:v>Aroa</c:v>
                </c:pt>
                <c:pt idx="2">
                  <c:v>Akapuao</c:v>
                </c:pt>
                <c:pt idx="3">
                  <c:v>Pouara</c:v>
                </c:pt>
                <c:pt idx="4">
                  <c:v>Nikao</c:v>
                </c:pt>
              </c:strCache>
            </c:strRef>
          </c:cat>
          <c:val>
            <c:numRef>
              <c:f>'Raro Invert Raui Surveys'!$B$14:$F$14</c:f>
              <c:numCache>
                <c:formatCode>General</c:formatCode>
                <c:ptCount val="5"/>
                <c:pt idx="1">
                  <c:v>357</c:v>
                </c:pt>
              </c:numCache>
            </c:numRef>
          </c:val>
        </c:ser>
        <c:ser>
          <c:idx val="4"/>
          <c:order val="4"/>
          <c:tx>
            <c:strRef>
              <c:f>'Raro Invert Raui Surveys'!$A$15</c:f>
              <c:strCache>
                <c:ptCount val="1"/>
                <c:pt idx="0">
                  <c:v>2002</c:v>
                </c:pt>
              </c:strCache>
            </c:strRef>
          </c:tx>
          <c:invertIfNegative val="0"/>
          <c:cat>
            <c:strRef>
              <c:f>'Raro Invert Raui Surveys'!$B$10:$F$10</c:f>
              <c:strCache>
                <c:ptCount val="5"/>
                <c:pt idx="0">
                  <c:v>Aroko</c:v>
                </c:pt>
                <c:pt idx="1">
                  <c:v>Aroa</c:v>
                </c:pt>
                <c:pt idx="2">
                  <c:v>Akapuao</c:v>
                </c:pt>
                <c:pt idx="3">
                  <c:v>Pouara</c:v>
                </c:pt>
                <c:pt idx="4">
                  <c:v>Nikao</c:v>
                </c:pt>
              </c:strCache>
            </c:strRef>
          </c:cat>
          <c:val>
            <c:numRef>
              <c:f>'Raro Invert Raui Surveys'!$B$15:$F$15</c:f>
              <c:numCache>
                <c:formatCode>General</c:formatCode>
                <c:ptCount val="5"/>
                <c:pt idx="0">
                  <c:v>583</c:v>
                </c:pt>
                <c:pt idx="1">
                  <c:v>648.32000000000005</c:v>
                </c:pt>
                <c:pt idx="2">
                  <c:v>324.75</c:v>
                </c:pt>
                <c:pt idx="3">
                  <c:v>520</c:v>
                </c:pt>
                <c:pt idx="4">
                  <c:v>826.3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932592"/>
        <c:axId val="276211600"/>
      </c:barChart>
      <c:catAx>
        <c:axId val="27493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6211600"/>
        <c:crosses val="autoZero"/>
        <c:auto val="1"/>
        <c:lblAlgn val="ctr"/>
        <c:lblOffset val="100"/>
        <c:noMultiLvlLbl val="0"/>
      </c:catAx>
      <c:valAx>
        <c:axId val="276211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Invertebrate density (count per 100m2)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4932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Southern Cook Islands</a:t>
            </a:r>
            <a:r>
              <a:rPr lang="en-US" sz="1400" baseline="0"/>
              <a:t> </a:t>
            </a:r>
            <a:r>
              <a:rPr lang="en-US" sz="1400"/>
              <a:t>Average Hard  Coral Cover (all sites, 2013)</a:t>
            </a:r>
          </a:p>
        </c:rich>
      </c:tx>
      <c:layout>
        <c:manualLayout>
          <c:xMode val="edge"/>
          <c:yMode val="edge"/>
          <c:x val="0.14786188694989841"/>
          <c:y val="3.6529669858075042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'Other cook islands'!$A$33:$A$38</c:f>
              <c:strCache>
                <c:ptCount val="6"/>
                <c:pt idx="0">
                  <c:v> Manuae  </c:v>
                </c:pt>
                <c:pt idx="1">
                  <c:v> Mitiaro  </c:v>
                </c:pt>
                <c:pt idx="2">
                  <c:v> Takutea  </c:v>
                </c:pt>
                <c:pt idx="3">
                  <c:v> Atiu  </c:v>
                </c:pt>
                <c:pt idx="4">
                  <c:v>Rarotonga</c:v>
                </c:pt>
                <c:pt idx="5">
                  <c:v>Aitutaki</c:v>
                </c:pt>
              </c:strCache>
            </c:strRef>
          </c:cat>
          <c:val>
            <c:numRef>
              <c:f>'Other cook islands'!$B$33:$B$38</c:f>
              <c:numCache>
                <c:formatCode>0.0</c:formatCode>
                <c:ptCount val="6"/>
                <c:pt idx="0">
                  <c:v>32.799999999999997</c:v>
                </c:pt>
                <c:pt idx="1">
                  <c:v>34.333333333333336</c:v>
                </c:pt>
                <c:pt idx="2">
                  <c:v>21.75</c:v>
                </c:pt>
                <c:pt idx="3">
                  <c:v>19.600000000000001</c:v>
                </c:pt>
                <c:pt idx="4" formatCode="General">
                  <c:v>10</c:v>
                </c:pt>
                <c:pt idx="5" formatCode="General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12384"/>
        <c:axId val="276212776"/>
      </c:barChart>
      <c:catAx>
        <c:axId val="27621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Island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276212776"/>
        <c:crosses val="autoZero"/>
        <c:auto val="1"/>
        <c:lblAlgn val="ctr"/>
        <c:lblOffset val="100"/>
        <c:noMultiLvlLbl val="0"/>
      </c:catAx>
      <c:valAx>
        <c:axId val="276212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Cover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7621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%</a:t>
            </a:r>
            <a:r>
              <a:rPr lang="en-US" sz="1400" baseline="0"/>
              <a:t> Cover on Rarotonga Reefs (1994-2011)</a:t>
            </a:r>
            <a:endParaRPr lang="en-US" sz="1400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'Forereef Summary (rongo 2013)'!$A$10</c:f>
              <c:strCache>
                <c:ptCount val="1"/>
                <c:pt idx="0">
                  <c:v>Hard Coral</c:v>
                </c:pt>
              </c:strCache>
            </c:strRef>
          </c:tx>
          <c:invertIfNegative val="0"/>
          <c:cat>
            <c:numRef>
              <c:f>'Forereef Summary (rongo 2013)'!$B$9:$G$9</c:f>
              <c:numCache>
                <c:formatCode>General</c:formatCode>
                <c:ptCount val="6"/>
                <c:pt idx="0">
                  <c:v>1994</c:v>
                </c:pt>
                <c:pt idx="1">
                  <c:v>1999</c:v>
                </c:pt>
                <c:pt idx="2">
                  <c:v>2003</c:v>
                </c:pt>
                <c:pt idx="3">
                  <c:v>2006</c:v>
                </c:pt>
                <c:pt idx="4">
                  <c:v>2009</c:v>
                </c:pt>
                <c:pt idx="5">
                  <c:v>2011</c:v>
                </c:pt>
              </c:numCache>
            </c:numRef>
          </c:cat>
          <c:val>
            <c:numRef>
              <c:f>'Forereef Summary (rongo 2013)'!$B$10:$G$10</c:f>
              <c:numCache>
                <c:formatCode>General</c:formatCode>
                <c:ptCount val="6"/>
                <c:pt idx="0">
                  <c:v>31</c:v>
                </c:pt>
                <c:pt idx="1">
                  <c:v>21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</c:numCache>
            </c:numRef>
          </c:val>
        </c:ser>
        <c:ser>
          <c:idx val="1"/>
          <c:order val="1"/>
          <c:tx>
            <c:strRef>
              <c:f>'Forereef Summary (rongo 2013)'!$A$11</c:f>
              <c:strCache>
                <c:ptCount val="1"/>
                <c:pt idx="0">
                  <c:v>Turf Algae</c:v>
                </c:pt>
              </c:strCache>
            </c:strRef>
          </c:tx>
          <c:invertIfNegative val="0"/>
          <c:cat>
            <c:numRef>
              <c:f>'Forereef Summary (rongo 2013)'!$B$9:$G$9</c:f>
              <c:numCache>
                <c:formatCode>General</c:formatCode>
                <c:ptCount val="6"/>
                <c:pt idx="0">
                  <c:v>1994</c:v>
                </c:pt>
                <c:pt idx="1">
                  <c:v>1999</c:v>
                </c:pt>
                <c:pt idx="2">
                  <c:v>2003</c:v>
                </c:pt>
                <c:pt idx="3">
                  <c:v>2006</c:v>
                </c:pt>
                <c:pt idx="4">
                  <c:v>2009</c:v>
                </c:pt>
                <c:pt idx="5">
                  <c:v>2011</c:v>
                </c:pt>
              </c:numCache>
            </c:numRef>
          </c:cat>
          <c:val>
            <c:numRef>
              <c:f>'Forereef Summary (rongo 2013)'!$B$11:$G$11</c:f>
              <c:numCache>
                <c:formatCode>General</c:formatCode>
                <c:ptCount val="6"/>
                <c:pt idx="0">
                  <c:v>49</c:v>
                </c:pt>
                <c:pt idx="1">
                  <c:v>66</c:v>
                </c:pt>
                <c:pt idx="2">
                  <c:v>76</c:v>
                </c:pt>
                <c:pt idx="3">
                  <c:v>87</c:v>
                </c:pt>
                <c:pt idx="4">
                  <c:v>69</c:v>
                </c:pt>
                <c:pt idx="5">
                  <c:v>62</c:v>
                </c:pt>
              </c:numCache>
            </c:numRef>
          </c:val>
        </c:ser>
        <c:ser>
          <c:idx val="2"/>
          <c:order val="2"/>
          <c:tx>
            <c:strRef>
              <c:f>'Forereef Summary (rongo 2013)'!$A$12</c:f>
              <c:strCache>
                <c:ptCount val="1"/>
                <c:pt idx="0">
                  <c:v>Macroalgae</c:v>
                </c:pt>
              </c:strCache>
            </c:strRef>
          </c:tx>
          <c:invertIfNegative val="0"/>
          <c:cat>
            <c:numRef>
              <c:f>'Forereef Summary (rongo 2013)'!$B$9:$G$9</c:f>
              <c:numCache>
                <c:formatCode>General</c:formatCode>
                <c:ptCount val="6"/>
                <c:pt idx="0">
                  <c:v>1994</c:v>
                </c:pt>
                <c:pt idx="1">
                  <c:v>1999</c:v>
                </c:pt>
                <c:pt idx="2">
                  <c:v>2003</c:v>
                </c:pt>
                <c:pt idx="3">
                  <c:v>2006</c:v>
                </c:pt>
                <c:pt idx="4">
                  <c:v>2009</c:v>
                </c:pt>
                <c:pt idx="5">
                  <c:v>2011</c:v>
                </c:pt>
              </c:numCache>
            </c:numRef>
          </c:cat>
          <c:val>
            <c:numRef>
              <c:f>'Forereef Summary (rongo 2013)'!$B$12:$G$12</c:f>
              <c:numCache>
                <c:formatCode>General</c:formatCode>
                <c:ptCount val="6"/>
                <c:pt idx="3">
                  <c:v>1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13560"/>
        <c:axId val="276213952"/>
      </c:barChart>
      <c:catAx>
        <c:axId val="276213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Survey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6213952"/>
        <c:crosses val="autoZero"/>
        <c:auto val="1"/>
        <c:lblAlgn val="ctr"/>
        <c:lblOffset val="100"/>
        <c:noMultiLvlLbl val="0"/>
      </c:catAx>
      <c:valAx>
        <c:axId val="276213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Benthic Cover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6213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'Forereef Summary (rongo 2013)'!$A$13</c:f>
              <c:strCache>
                <c:ptCount val="1"/>
                <c:pt idx="0">
                  <c:v>Acanthuridae(200m2)</c:v>
                </c:pt>
              </c:strCache>
            </c:strRef>
          </c:tx>
          <c:invertIfNegative val="0"/>
          <c:cat>
            <c:numRef>
              <c:f>'Forereef Summary (rongo 2013)'!$B$9:$G$9</c:f>
              <c:numCache>
                <c:formatCode>General</c:formatCode>
                <c:ptCount val="6"/>
                <c:pt idx="0">
                  <c:v>1994</c:v>
                </c:pt>
                <c:pt idx="1">
                  <c:v>1999</c:v>
                </c:pt>
                <c:pt idx="2">
                  <c:v>2003</c:v>
                </c:pt>
                <c:pt idx="3">
                  <c:v>2006</c:v>
                </c:pt>
                <c:pt idx="4">
                  <c:v>2009</c:v>
                </c:pt>
                <c:pt idx="5">
                  <c:v>2011</c:v>
                </c:pt>
              </c:numCache>
            </c:numRef>
          </c:cat>
          <c:val>
            <c:numRef>
              <c:f>'Forereef Summary (rongo 2013)'!$B$13:$G$13</c:f>
              <c:numCache>
                <c:formatCode>General</c:formatCode>
                <c:ptCount val="6"/>
                <c:pt idx="0">
                  <c:v>15</c:v>
                </c:pt>
                <c:pt idx="1">
                  <c:v>2</c:v>
                </c:pt>
                <c:pt idx="3">
                  <c:v>133</c:v>
                </c:pt>
                <c:pt idx="4">
                  <c:v>73</c:v>
                </c:pt>
                <c:pt idx="5">
                  <c:v>46</c:v>
                </c:pt>
              </c:numCache>
            </c:numRef>
          </c:val>
        </c:ser>
        <c:ser>
          <c:idx val="2"/>
          <c:order val="1"/>
          <c:tx>
            <c:strRef>
              <c:f>'Forereef Summary (rongo 2013)'!$A$14</c:f>
              <c:strCache>
                <c:ptCount val="1"/>
                <c:pt idx="0">
                  <c:v>Scaridae (200m2)</c:v>
                </c:pt>
              </c:strCache>
            </c:strRef>
          </c:tx>
          <c:invertIfNegative val="0"/>
          <c:cat>
            <c:numRef>
              <c:f>'Forereef Summary (rongo 2013)'!$B$9:$G$9</c:f>
              <c:numCache>
                <c:formatCode>General</c:formatCode>
                <c:ptCount val="6"/>
                <c:pt idx="0">
                  <c:v>1994</c:v>
                </c:pt>
                <c:pt idx="1">
                  <c:v>1999</c:v>
                </c:pt>
                <c:pt idx="2">
                  <c:v>2003</c:v>
                </c:pt>
                <c:pt idx="3">
                  <c:v>2006</c:v>
                </c:pt>
                <c:pt idx="4">
                  <c:v>2009</c:v>
                </c:pt>
                <c:pt idx="5">
                  <c:v>2011</c:v>
                </c:pt>
              </c:numCache>
            </c:numRef>
          </c:cat>
          <c:val>
            <c:numRef>
              <c:f>'Forereef Summary (rongo 2013)'!$B$14:$G$14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</c:numCache>
            </c:numRef>
          </c:val>
        </c:ser>
        <c:ser>
          <c:idx val="3"/>
          <c:order val="2"/>
          <c:tx>
            <c:strRef>
              <c:f>'Forereef Summary (rongo 2013)'!$A$15</c:f>
              <c:strCache>
                <c:ptCount val="1"/>
                <c:pt idx="0">
                  <c:v>Butterfly (Stratius) 200m2</c:v>
                </c:pt>
              </c:strCache>
            </c:strRef>
          </c:tx>
          <c:invertIfNegative val="0"/>
          <c:cat>
            <c:numRef>
              <c:f>'Forereef Summary (rongo 2013)'!$B$9:$G$9</c:f>
              <c:numCache>
                <c:formatCode>General</c:formatCode>
                <c:ptCount val="6"/>
                <c:pt idx="0">
                  <c:v>1994</c:v>
                </c:pt>
                <c:pt idx="1">
                  <c:v>1999</c:v>
                </c:pt>
                <c:pt idx="2">
                  <c:v>2003</c:v>
                </c:pt>
                <c:pt idx="3">
                  <c:v>2006</c:v>
                </c:pt>
                <c:pt idx="4">
                  <c:v>2009</c:v>
                </c:pt>
                <c:pt idx="5">
                  <c:v>2011</c:v>
                </c:pt>
              </c:numCache>
            </c:numRef>
          </c:cat>
          <c:val>
            <c:numRef>
              <c:f>'Forereef Summary (rongo 2013)'!$B$15:$G$15</c:f>
              <c:numCache>
                <c:formatCode>General</c:formatCode>
                <c:ptCount val="6"/>
                <c:pt idx="0">
                  <c:v>11</c:v>
                </c:pt>
                <c:pt idx="1">
                  <c:v>62</c:v>
                </c:pt>
                <c:pt idx="3">
                  <c:v>113</c:v>
                </c:pt>
                <c:pt idx="4">
                  <c:v>13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14736"/>
        <c:axId val="276215128"/>
      </c:barChart>
      <c:catAx>
        <c:axId val="2762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215128"/>
        <c:crosses val="autoZero"/>
        <c:auto val="1"/>
        <c:lblAlgn val="ctr"/>
        <c:lblOffset val="100"/>
        <c:noMultiLvlLbl val="0"/>
      </c:catAx>
      <c:valAx>
        <c:axId val="276215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214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80559009071231E-2"/>
          <c:y val="4.5200189670947619E-2"/>
          <c:w val="0.78577903639238289"/>
          <c:h val="0.85929496101122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'Forereef Summary (rongo 2013)'!$A$37</c:f>
              <c:strCache>
                <c:ptCount val="1"/>
                <c:pt idx="0">
                  <c:v> 1994  </c:v>
                </c:pt>
              </c:strCache>
            </c:strRef>
          </c:tx>
          <c:invertIfNegative val="0"/>
          <c:cat>
            <c:strRef>
              <c:f>'Forereef Summary (rongo 2013)'!$B$36:$H$36</c:f>
              <c:strCache>
                <c:ptCount val="7"/>
                <c:pt idx="0">
                  <c:v> Avarua </c:v>
                </c:pt>
                <c:pt idx="1">
                  <c:v> Avatiu </c:v>
                </c:pt>
                <c:pt idx="2">
                  <c:v> Nikao </c:v>
                </c:pt>
                <c:pt idx="3">
                  <c:v> Arorangi </c:v>
                </c:pt>
                <c:pt idx="4">
                  <c:v> Kavera </c:v>
                </c:pt>
                <c:pt idx="5">
                  <c:v> Titikaveka </c:v>
                </c:pt>
                <c:pt idx="6">
                  <c:v> Motutapu </c:v>
                </c:pt>
              </c:strCache>
            </c:strRef>
          </c:cat>
          <c:val>
            <c:numRef>
              <c:f>'Forereef Summary (rongo 2013)'!$B$37:$H$37</c:f>
              <c:numCache>
                <c:formatCode>General</c:formatCode>
                <c:ptCount val="7"/>
                <c:pt idx="0">
                  <c:v>0</c:v>
                </c:pt>
                <c:pt idx="1">
                  <c:v>11.1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51.4</c:v>
                </c:pt>
                <c:pt idx="6">
                  <c:v>19.899999999999999</c:v>
                </c:pt>
              </c:numCache>
            </c:numRef>
          </c:val>
        </c:ser>
        <c:ser>
          <c:idx val="1"/>
          <c:order val="1"/>
          <c:tx>
            <c:strRef>
              <c:f>'Forereef Summary (rongo 2013)'!$A$38</c:f>
              <c:strCache>
                <c:ptCount val="1"/>
                <c:pt idx="0">
                  <c:v> 1999  </c:v>
                </c:pt>
              </c:strCache>
            </c:strRef>
          </c:tx>
          <c:invertIfNegative val="0"/>
          <c:cat>
            <c:strRef>
              <c:f>'Forereef Summary (rongo 2013)'!$B$36:$H$36</c:f>
              <c:strCache>
                <c:ptCount val="7"/>
                <c:pt idx="0">
                  <c:v> Avarua </c:v>
                </c:pt>
                <c:pt idx="1">
                  <c:v> Avatiu </c:v>
                </c:pt>
                <c:pt idx="2">
                  <c:v> Nikao </c:v>
                </c:pt>
                <c:pt idx="3">
                  <c:v> Arorangi </c:v>
                </c:pt>
                <c:pt idx="4">
                  <c:v> Kavera </c:v>
                </c:pt>
                <c:pt idx="5">
                  <c:v> Titikaveka </c:v>
                </c:pt>
                <c:pt idx="6">
                  <c:v> Motutapu </c:v>
                </c:pt>
              </c:strCache>
            </c:strRef>
          </c:cat>
          <c:val>
            <c:numRef>
              <c:f>'Forereef Summary (rongo 2013)'!$B$38:$H$38</c:f>
              <c:numCache>
                <c:formatCode>General</c:formatCode>
                <c:ptCount val="7"/>
                <c:pt idx="0">
                  <c:v>4.4000000000000004</c:v>
                </c:pt>
                <c:pt idx="1">
                  <c:v>6.2</c:v>
                </c:pt>
                <c:pt idx="2">
                  <c:v>45</c:v>
                </c:pt>
                <c:pt idx="3">
                  <c:v>31</c:v>
                </c:pt>
                <c:pt idx="4">
                  <c:v>0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</c:ser>
        <c:ser>
          <c:idx val="3"/>
          <c:order val="2"/>
          <c:tx>
            <c:strRef>
              <c:f>'Forereef Summary (rongo 2013)'!$A$39</c:f>
              <c:strCache>
                <c:ptCount val="1"/>
                <c:pt idx="0">
                  <c:v> 2003  </c:v>
                </c:pt>
              </c:strCache>
            </c:strRef>
          </c:tx>
          <c:invertIfNegative val="0"/>
          <c:cat>
            <c:strRef>
              <c:f>'Forereef Summary (rongo 2013)'!$B$36:$H$36</c:f>
              <c:strCache>
                <c:ptCount val="7"/>
                <c:pt idx="0">
                  <c:v> Avarua </c:v>
                </c:pt>
                <c:pt idx="1">
                  <c:v> Avatiu </c:v>
                </c:pt>
                <c:pt idx="2">
                  <c:v> Nikao </c:v>
                </c:pt>
                <c:pt idx="3">
                  <c:v> Arorangi </c:v>
                </c:pt>
                <c:pt idx="4">
                  <c:v> Kavera </c:v>
                </c:pt>
                <c:pt idx="5">
                  <c:v> Titikaveka </c:v>
                </c:pt>
                <c:pt idx="6">
                  <c:v> Motutapu </c:v>
                </c:pt>
              </c:strCache>
            </c:strRef>
          </c:cat>
          <c:val>
            <c:numRef>
              <c:f>'Forereef Summary (rongo 2013)'!$B$39:$H$39</c:f>
              <c:numCache>
                <c:formatCode>General</c:formatCode>
                <c:ptCount val="7"/>
                <c:pt idx="0">
                  <c:v>4.3</c:v>
                </c:pt>
                <c:pt idx="2">
                  <c:v>0.8</c:v>
                </c:pt>
                <c:pt idx="3">
                  <c:v>4.0999999999999996</c:v>
                </c:pt>
                <c:pt idx="4">
                  <c:v>4.8</c:v>
                </c:pt>
                <c:pt idx="5">
                  <c:v>1.3</c:v>
                </c:pt>
                <c:pt idx="6">
                  <c:v>1.7</c:v>
                </c:pt>
              </c:numCache>
            </c:numRef>
          </c:val>
        </c:ser>
        <c:ser>
          <c:idx val="4"/>
          <c:order val="3"/>
          <c:tx>
            <c:strRef>
              <c:f>'Forereef Summary (rongo 2013)'!$A$40</c:f>
              <c:strCache>
                <c:ptCount val="1"/>
                <c:pt idx="0">
                  <c:v> 2006  </c:v>
                </c:pt>
              </c:strCache>
            </c:strRef>
          </c:tx>
          <c:invertIfNegative val="0"/>
          <c:cat>
            <c:strRef>
              <c:f>'Forereef Summary (rongo 2013)'!$B$36:$H$36</c:f>
              <c:strCache>
                <c:ptCount val="7"/>
                <c:pt idx="0">
                  <c:v> Avarua </c:v>
                </c:pt>
                <c:pt idx="1">
                  <c:v> Avatiu </c:v>
                </c:pt>
                <c:pt idx="2">
                  <c:v> Nikao </c:v>
                </c:pt>
                <c:pt idx="3">
                  <c:v> Arorangi </c:v>
                </c:pt>
                <c:pt idx="4">
                  <c:v> Kavera </c:v>
                </c:pt>
                <c:pt idx="5">
                  <c:v> Titikaveka </c:v>
                </c:pt>
                <c:pt idx="6">
                  <c:v> Motutapu </c:v>
                </c:pt>
              </c:strCache>
            </c:strRef>
          </c:cat>
          <c:val>
            <c:numRef>
              <c:f>'Forereef Summary (rongo 2013)'!$B$40:$H$40</c:f>
              <c:numCache>
                <c:formatCode>General</c:formatCode>
                <c:ptCount val="7"/>
                <c:pt idx="0">
                  <c:v>3.4</c:v>
                </c:pt>
                <c:pt idx="1">
                  <c:v>0.9</c:v>
                </c:pt>
                <c:pt idx="2">
                  <c:v>0</c:v>
                </c:pt>
                <c:pt idx="3">
                  <c:v>0.2</c:v>
                </c:pt>
                <c:pt idx="4">
                  <c:v>2.2000000000000002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</c:ser>
        <c:ser>
          <c:idx val="5"/>
          <c:order val="4"/>
          <c:tx>
            <c:strRef>
              <c:f>'Forereef Summary (rongo 2013)'!$A$41</c:f>
              <c:strCache>
                <c:ptCount val="1"/>
                <c:pt idx="0">
                  <c:v> 2009  </c:v>
                </c:pt>
              </c:strCache>
            </c:strRef>
          </c:tx>
          <c:invertIfNegative val="0"/>
          <c:cat>
            <c:strRef>
              <c:f>'Forereef Summary (rongo 2013)'!$B$36:$H$36</c:f>
              <c:strCache>
                <c:ptCount val="7"/>
                <c:pt idx="0">
                  <c:v> Avarua </c:v>
                </c:pt>
                <c:pt idx="1">
                  <c:v> Avatiu </c:v>
                </c:pt>
                <c:pt idx="2">
                  <c:v> Nikao </c:v>
                </c:pt>
                <c:pt idx="3">
                  <c:v> Arorangi </c:v>
                </c:pt>
                <c:pt idx="4">
                  <c:v> Kavera </c:v>
                </c:pt>
                <c:pt idx="5">
                  <c:v> Titikaveka </c:v>
                </c:pt>
                <c:pt idx="6">
                  <c:v> Motutapu </c:v>
                </c:pt>
              </c:strCache>
            </c:strRef>
          </c:cat>
          <c:val>
            <c:numRef>
              <c:f>'Forereef Summary (rongo 2013)'!$B$41:$H$41</c:f>
              <c:numCache>
                <c:formatCode>General</c:formatCode>
                <c:ptCount val="7"/>
                <c:pt idx="0">
                  <c:v>13.4</c:v>
                </c:pt>
                <c:pt idx="1">
                  <c:v>3</c:v>
                </c:pt>
                <c:pt idx="2">
                  <c:v>2.8</c:v>
                </c:pt>
                <c:pt idx="3">
                  <c:v>0</c:v>
                </c:pt>
                <c:pt idx="4">
                  <c:v>1.9</c:v>
                </c:pt>
                <c:pt idx="5">
                  <c:v>12</c:v>
                </c:pt>
                <c:pt idx="6">
                  <c:v>1.7</c:v>
                </c:pt>
              </c:numCache>
            </c:numRef>
          </c:val>
        </c:ser>
        <c:ser>
          <c:idx val="6"/>
          <c:order val="5"/>
          <c:tx>
            <c:strRef>
              <c:f>'Forereef Summary (rongo 2013)'!$A$42</c:f>
              <c:strCache>
                <c:ptCount val="1"/>
                <c:pt idx="0">
                  <c:v> 2011  </c:v>
                </c:pt>
              </c:strCache>
            </c:strRef>
          </c:tx>
          <c:invertIfNegative val="0"/>
          <c:cat>
            <c:strRef>
              <c:f>'Forereef Summary (rongo 2013)'!$B$36:$H$36</c:f>
              <c:strCache>
                <c:ptCount val="7"/>
                <c:pt idx="0">
                  <c:v> Avarua </c:v>
                </c:pt>
                <c:pt idx="1">
                  <c:v> Avatiu </c:v>
                </c:pt>
                <c:pt idx="2">
                  <c:v> Nikao </c:v>
                </c:pt>
                <c:pt idx="3">
                  <c:v> Arorangi </c:v>
                </c:pt>
                <c:pt idx="4">
                  <c:v> Kavera </c:v>
                </c:pt>
                <c:pt idx="5">
                  <c:v> Titikaveka </c:v>
                </c:pt>
                <c:pt idx="6">
                  <c:v> Motutapu </c:v>
                </c:pt>
              </c:strCache>
            </c:strRef>
          </c:cat>
          <c:val>
            <c:numRef>
              <c:f>'Forereef Summary (rongo 2013)'!$B$42:$H$42</c:f>
              <c:numCache>
                <c:formatCode>General</c:formatCode>
                <c:ptCount val="7"/>
                <c:pt idx="0">
                  <c:v>19.7</c:v>
                </c:pt>
                <c:pt idx="1">
                  <c:v>3.5</c:v>
                </c:pt>
                <c:pt idx="2">
                  <c:v>5.3</c:v>
                </c:pt>
                <c:pt idx="3">
                  <c:v>5.9</c:v>
                </c:pt>
                <c:pt idx="4">
                  <c:v>4.7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848872"/>
        <c:axId val="276849264"/>
      </c:barChart>
      <c:catAx>
        <c:axId val="276848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6849264"/>
        <c:crosses val="autoZero"/>
        <c:auto val="1"/>
        <c:lblAlgn val="ctr"/>
        <c:lblOffset val="100"/>
        <c:noMultiLvlLbl val="0"/>
      </c:catAx>
      <c:valAx>
        <c:axId val="276849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848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'Fish Data 2013 other cooks'!$H$2</c:f>
              <c:strCache>
                <c:ptCount val="1"/>
                <c:pt idx="0">
                  <c:v> Surgeon Fish (no. per 200m2)</c:v>
                </c:pt>
              </c:strCache>
            </c:strRef>
          </c:tx>
          <c:invertIfNegative val="0"/>
          <c:cat>
            <c:strRef>
              <c:f>'Fish Data 2013 other cooks'!$I$1:$P$1</c:f>
              <c:strCache>
                <c:ptCount val="8"/>
                <c:pt idx="0">
                  <c:v> MANUAE  (2013)</c:v>
                </c:pt>
                <c:pt idx="1">
                  <c:v> MITIARO  (2013)</c:v>
                </c:pt>
                <c:pt idx="2">
                  <c:v> TAKUTEA  (2013)</c:v>
                </c:pt>
                <c:pt idx="3">
                  <c:v> ATIU (2013)</c:v>
                </c:pt>
                <c:pt idx="4">
                  <c:v>AITUTAKI (2007)</c:v>
                </c:pt>
                <c:pt idx="5">
                  <c:v>PALMERSTON (2007)</c:v>
                </c:pt>
                <c:pt idx="6">
                  <c:v>MANGAIA (2007)</c:v>
                </c:pt>
                <c:pt idx="7">
                  <c:v>RAROTONGA(2009)</c:v>
                </c:pt>
              </c:strCache>
            </c:strRef>
          </c:cat>
          <c:val>
            <c:numRef>
              <c:f>'Fish Data 2013 other cooks'!$I$2:$P$2</c:f>
              <c:numCache>
                <c:formatCode>0.00</c:formatCode>
                <c:ptCount val="8"/>
                <c:pt idx="0">
                  <c:v>13.333333333333334</c:v>
                </c:pt>
                <c:pt idx="1">
                  <c:v>9.1111111111111107</c:v>
                </c:pt>
                <c:pt idx="2">
                  <c:v>11.266666666666666</c:v>
                </c:pt>
                <c:pt idx="3">
                  <c:v>26.711111111111109</c:v>
                </c:pt>
                <c:pt idx="4" formatCode="General">
                  <c:v>58</c:v>
                </c:pt>
                <c:pt idx="5" formatCode="General">
                  <c:v>62.788853754940718</c:v>
                </c:pt>
                <c:pt idx="6" formatCode="General">
                  <c:v>153.61999999999998</c:v>
                </c:pt>
                <c:pt idx="7" formatCode="General">
                  <c:v>73</c:v>
                </c:pt>
              </c:numCache>
            </c:numRef>
          </c:val>
        </c:ser>
        <c:ser>
          <c:idx val="1"/>
          <c:order val="1"/>
          <c:tx>
            <c:strRef>
              <c:f>'Fish Data 2013 other cooks'!$H$3</c:f>
              <c:strCache>
                <c:ptCount val="1"/>
                <c:pt idx="0">
                  <c:v>Butterfly Fish (no. per 200m2)</c:v>
                </c:pt>
              </c:strCache>
            </c:strRef>
          </c:tx>
          <c:invertIfNegative val="0"/>
          <c:cat>
            <c:strRef>
              <c:f>'Fish Data 2013 other cooks'!$I$1:$P$1</c:f>
              <c:strCache>
                <c:ptCount val="8"/>
                <c:pt idx="0">
                  <c:v> MANUAE  (2013)</c:v>
                </c:pt>
                <c:pt idx="1">
                  <c:v> MITIARO  (2013)</c:v>
                </c:pt>
                <c:pt idx="2">
                  <c:v> TAKUTEA  (2013)</c:v>
                </c:pt>
                <c:pt idx="3">
                  <c:v> ATIU (2013)</c:v>
                </c:pt>
                <c:pt idx="4">
                  <c:v>AITUTAKI (2007)</c:v>
                </c:pt>
                <c:pt idx="5">
                  <c:v>PALMERSTON (2007)</c:v>
                </c:pt>
                <c:pt idx="6">
                  <c:v>MANGAIA (2007)</c:v>
                </c:pt>
                <c:pt idx="7">
                  <c:v>RAROTONGA(2009)</c:v>
                </c:pt>
              </c:strCache>
            </c:strRef>
          </c:cat>
          <c:val>
            <c:numRef>
              <c:f>'Fish Data 2013 other cooks'!$I$3:$P$3</c:f>
              <c:numCache>
                <c:formatCode>0.00</c:formatCode>
                <c:ptCount val="8"/>
                <c:pt idx="0">
                  <c:v>2.2222222222222223</c:v>
                </c:pt>
                <c:pt idx="1">
                  <c:v>5.0666666666666664</c:v>
                </c:pt>
                <c:pt idx="2">
                  <c:v>3.4666666666666663</c:v>
                </c:pt>
                <c:pt idx="3">
                  <c:v>3.1555555555555559</c:v>
                </c:pt>
                <c:pt idx="4" formatCode="General">
                  <c:v>6.6</c:v>
                </c:pt>
                <c:pt idx="5" formatCode="General">
                  <c:v>4.2326482213438732</c:v>
                </c:pt>
                <c:pt idx="6" formatCode="General">
                  <c:v>1.9000000000000004</c:v>
                </c:pt>
                <c:pt idx="7" formatCode="General">
                  <c:v>13</c:v>
                </c:pt>
              </c:numCache>
            </c:numRef>
          </c:val>
        </c:ser>
        <c:ser>
          <c:idx val="2"/>
          <c:order val="2"/>
          <c:tx>
            <c:strRef>
              <c:f>'Fish Data 2013 other cooks'!$H$4</c:f>
              <c:strCache>
                <c:ptCount val="1"/>
                <c:pt idx="0">
                  <c:v>Parrot Fish (no. per 200m2)</c:v>
                </c:pt>
              </c:strCache>
            </c:strRef>
          </c:tx>
          <c:invertIfNegative val="0"/>
          <c:cat>
            <c:strRef>
              <c:f>'Fish Data 2013 other cooks'!$I$1:$P$1</c:f>
              <c:strCache>
                <c:ptCount val="8"/>
                <c:pt idx="0">
                  <c:v> MANUAE  (2013)</c:v>
                </c:pt>
                <c:pt idx="1">
                  <c:v> MITIARO  (2013)</c:v>
                </c:pt>
                <c:pt idx="2">
                  <c:v> TAKUTEA  (2013)</c:v>
                </c:pt>
                <c:pt idx="3">
                  <c:v> ATIU (2013)</c:v>
                </c:pt>
                <c:pt idx="4">
                  <c:v>AITUTAKI (2007)</c:v>
                </c:pt>
                <c:pt idx="5">
                  <c:v>PALMERSTON (2007)</c:v>
                </c:pt>
                <c:pt idx="6">
                  <c:v>MANGAIA (2007)</c:v>
                </c:pt>
                <c:pt idx="7">
                  <c:v>RAROTONGA(2009)</c:v>
                </c:pt>
              </c:strCache>
            </c:strRef>
          </c:cat>
          <c:val>
            <c:numRef>
              <c:f>'Fish Data 2013 other cooks'!$I$4:$P$4</c:f>
              <c:numCache>
                <c:formatCode>0.00</c:formatCode>
                <c:ptCount val="8"/>
                <c:pt idx="0">
                  <c:v>0.97777777777777797</c:v>
                </c:pt>
                <c:pt idx="1">
                  <c:v>0</c:v>
                </c:pt>
                <c:pt idx="2">
                  <c:v>6.6666666666666666E-2</c:v>
                </c:pt>
                <c:pt idx="3">
                  <c:v>0.66666666666666674</c:v>
                </c:pt>
                <c:pt idx="4" formatCode="General">
                  <c:v>20.9</c:v>
                </c:pt>
                <c:pt idx="5" formatCode="General">
                  <c:v>20.710039525691702</c:v>
                </c:pt>
                <c:pt idx="6" formatCode="General">
                  <c:v>1.54</c:v>
                </c:pt>
                <c:pt idx="7" formatCode="General">
                  <c:v>15</c:v>
                </c:pt>
              </c:numCache>
            </c:numRef>
          </c:val>
        </c:ser>
        <c:ser>
          <c:idx val="3"/>
          <c:order val="3"/>
          <c:tx>
            <c:strRef>
              <c:f>'Fish Data 2013 other cooks'!$H$5</c:f>
              <c:strCache>
                <c:ptCount val="1"/>
                <c:pt idx="0">
                  <c:v>Damsel Fish (no. per 200m2)</c:v>
                </c:pt>
              </c:strCache>
            </c:strRef>
          </c:tx>
          <c:invertIfNegative val="0"/>
          <c:val>
            <c:numRef>
              <c:f>'Fish Data 2013 other cooks'!$I$5:$P$5</c:f>
              <c:numCache>
                <c:formatCode>0.00</c:formatCode>
                <c:ptCount val="8"/>
                <c:pt idx="0">
                  <c:v>246.93333333333337</c:v>
                </c:pt>
                <c:pt idx="1">
                  <c:v>103.77777777777777</c:v>
                </c:pt>
                <c:pt idx="2">
                  <c:v>73.533333333333331</c:v>
                </c:pt>
                <c:pt idx="3">
                  <c:v>119.77777777777779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850048"/>
        <c:axId val="276850440"/>
      </c:barChart>
      <c:lineChart>
        <c:grouping val="standard"/>
        <c:varyColors val="0"/>
        <c:ser>
          <c:idx val="4"/>
          <c:order val="4"/>
          <c:tx>
            <c:strRef>
              <c:f>'Fish Data 2013 other cooks'!$H$6</c:f>
              <c:strCache>
                <c:ptCount val="1"/>
                <c:pt idx="0">
                  <c:v>Hard Coral Cover %</c:v>
                </c:pt>
              </c:strCache>
            </c:strRef>
          </c:tx>
          <c:val>
            <c:numRef>
              <c:f>'Fish Data 2013 other cooks'!$I$6:$P$6</c:f>
              <c:numCache>
                <c:formatCode>0.00</c:formatCode>
                <c:ptCount val="8"/>
                <c:pt idx="0">
                  <c:v>32.799999999999997</c:v>
                </c:pt>
                <c:pt idx="1">
                  <c:v>34.333333333333336</c:v>
                </c:pt>
                <c:pt idx="2">
                  <c:v>21.75</c:v>
                </c:pt>
                <c:pt idx="3">
                  <c:v>19.600000000000001</c:v>
                </c:pt>
                <c:pt idx="4">
                  <c:v>21</c:v>
                </c:pt>
                <c:pt idx="5">
                  <c:v>16</c:v>
                </c:pt>
                <c:pt idx="6">
                  <c:v>8</c:v>
                </c:pt>
                <c:pt idx="7" formatCode="General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'Fish Data 2013 other cooks'!$H$8</c:f>
              <c:strCache>
                <c:ptCount val="1"/>
                <c:pt idx="0">
                  <c:v>Urchins (no per 100m2)</c:v>
                </c:pt>
              </c:strCache>
            </c:strRef>
          </c:tx>
          <c:val>
            <c:numRef>
              <c:f>'Fish Data 2013 other cooks'!$I$8:$P$8</c:f>
              <c:numCache>
                <c:formatCode>General</c:formatCode>
                <c:ptCount val="8"/>
                <c:pt idx="0">
                  <c:v>19.600000000000001</c:v>
                </c:pt>
                <c:pt idx="1">
                  <c:v>69</c:v>
                </c:pt>
                <c:pt idx="2">
                  <c:v>118</c:v>
                </c:pt>
                <c:pt idx="3">
                  <c:v>181</c:v>
                </c:pt>
                <c:pt idx="4">
                  <c:v>66</c:v>
                </c:pt>
                <c:pt idx="5">
                  <c:v>8.6</c:v>
                </c:pt>
                <c:pt idx="6">
                  <c:v>235</c:v>
                </c:pt>
                <c:pt idx="7">
                  <c:v>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850048"/>
        <c:axId val="276850440"/>
      </c:lineChart>
      <c:catAx>
        <c:axId val="27685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6850440"/>
        <c:crosses val="autoZero"/>
        <c:auto val="1"/>
        <c:lblAlgn val="ctr"/>
        <c:lblOffset val="100"/>
        <c:noMultiLvlLbl val="0"/>
      </c:catAx>
      <c:valAx>
        <c:axId val="2768504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6850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'Raro Fish Sites 94-2009'!$H$1</c:f>
              <c:strCache>
                <c:ptCount val="1"/>
                <c:pt idx="0">
                  <c:v>Avatiu 200m2</c:v>
                </c:pt>
              </c:strCache>
            </c:strRef>
          </c:tx>
          <c:invertIfNegative val="0"/>
          <c:cat>
            <c:multiLvlStrRef>
              <c:f>'Raro Fish Sites 94-2009'!$C$6:$D$16</c:f>
              <c:multiLvlStrCache>
                <c:ptCount val="11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4">
                    <c:v>Surgeonfish</c:v>
                  </c:pt>
                  <c:pt idx="5">
                    <c:v>Butterfly</c:v>
                  </c:pt>
                  <c:pt idx="6">
                    <c:v>Parrotfish</c:v>
                  </c:pt>
                  <c:pt idx="8">
                    <c:v>Surgeonfish</c:v>
                  </c:pt>
                  <c:pt idx="9">
                    <c:v>Butterfly</c:v>
                  </c:pt>
                  <c:pt idx="10">
                    <c:v>Parrotfish</c:v>
                  </c:pt>
                </c:lvl>
                <c:lvl>
                  <c:pt idx="0">
                    <c:v>1999</c:v>
                  </c:pt>
                  <c:pt idx="4">
                    <c:v>2006</c:v>
                  </c:pt>
                  <c:pt idx="8">
                    <c:v>2009</c:v>
                  </c:pt>
                </c:lvl>
              </c:multiLvlStrCache>
            </c:multiLvlStrRef>
          </c:cat>
          <c:val>
            <c:numRef>
              <c:f>'Raro Fish Sites 94-2009'!$H$6:$H$16</c:f>
              <c:numCache>
                <c:formatCode>General</c:formatCode>
                <c:ptCount val="11"/>
                <c:pt idx="0">
                  <c:v>51.2</c:v>
                </c:pt>
                <c:pt idx="1">
                  <c:v>1.7999999999999998</c:v>
                </c:pt>
                <c:pt idx="2">
                  <c:v>0.6</c:v>
                </c:pt>
                <c:pt idx="4">
                  <c:v>173</c:v>
                </c:pt>
                <c:pt idx="5">
                  <c:v>0.75</c:v>
                </c:pt>
                <c:pt idx="6">
                  <c:v>4</c:v>
                </c:pt>
                <c:pt idx="8">
                  <c:v>44.5</c:v>
                </c:pt>
                <c:pt idx="9">
                  <c:v>5.25</c:v>
                </c:pt>
                <c:pt idx="10">
                  <c:v>3.25</c:v>
                </c:pt>
              </c:numCache>
            </c:numRef>
          </c:val>
        </c:ser>
        <c:ser>
          <c:idx val="1"/>
          <c:order val="1"/>
          <c:tx>
            <c:strRef>
              <c:f>'Raro Fish Sites 94-2009'!$L$1</c:f>
              <c:strCache>
                <c:ptCount val="1"/>
                <c:pt idx="0">
                  <c:v>Motutapu 200m2</c:v>
                </c:pt>
              </c:strCache>
            </c:strRef>
          </c:tx>
          <c:invertIfNegative val="0"/>
          <c:cat>
            <c:multiLvlStrRef>
              <c:f>'Raro Fish Sites 94-2009'!$C$6:$D$16</c:f>
              <c:multiLvlStrCache>
                <c:ptCount val="11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4">
                    <c:v>Surgeonfish</c:v>
                  </c:pt>
                  <c:pt idx="5">
                    <c:v>Butterfly</c:v>
                  </c:pt>
                  <c:pt idx="6">
                    <c:v>Parrotfish</c:v>
                  </c:pt>
                  <c:pt idx="8">
                    <c:v>Surgeonfish</c:v>
                  </c:pt>
                  <c:pt idx="9">
                    <c:v>Butterfly</c:v>
                  </c:pt>
                  <c:pt idx="10">
                    <c:v>Parrotfish</c:v>
                  </c:pt>
                </c:lvl>
                <c:lvl>
                  <c:pt idx="0">
                    <c:v>1999</c:v>
                  </c:pt>
                  <c:pt idx="4">
                    <c:v>2006</c:v>
                  </c:pt>
                  <c:pt idx="8">
                    <c:v>2009</c:v>
                  </c:pt>
                </c:lvl>
              </c:multiLvlStrCache>
            </c:multiLvlStrRef>
          </c:cat>
          <c:val>
            <c:numRef>
              <c:f>'Raro Fish Sites 94-2009'!$L$6:$L$16</c:f>
              <c:numCache>
                <c:formatCode>General</c:formatCode>
                <c:ptCount val="11"/>
                <c:pt idx="0">
                  <c:v>143</c:v>
                </c:pt>
                <c:pt idx="1">
                  <c:v>11.4</c:v>
                </c:pt>
                <c:pt idx="2">
                  <c:v>1.7999999999999998</c:v>
                </c:pt>
                <c:pt idx="4">
                  <c:v>332</c:v>
                </c:pt>
                <c:pt idx="5">
                  <c:v>2.3250000000000002</c:v>
                </c:pt>
                <c:pt idx="6">
                  <c:v>7</c:v>
                </c:pt>
                <c:pt idx="8">
                  <c:v>44.5</c:v>
                </c:pt>
                <c:pt idx="9">
                  <c:v>5.25</c:v>
                </c:pt>
                <c:pt idx="10">
                  <c:v>3.25</c:v>
                </c:pt>
              </c:numCache>
            </c:numRef>
          </c:val>
        </c:ser>
        <c:ser>
          <c:idx val="2"/>
          <c:order val="2"/>
          <c:tx>
            <c:strRef>
              <c:f>'Raro Fish Sites 94-2009'!$M$1</c:f>
              <c:strCache>
                <c:ptCount val="1"/>
                <c:pt idx="0">
                  <c:v>Kavera (200m2)</c:v>
                </c:pt>
              </c:strCache>
            </c:strRef>
          </c:tx>
          <c:invertIfNegative val="0"/>
          <c:cat>
            <c:multiLvlStrRef>
              <c:f>'Raro Fish Sites 94-2009'!$C$6:$D$16</c:f>
              <c:multiLvlStrCache>
                <c:ptCount val="11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4">
                    <c:v>Surgeonfish</c:v>
                  </c:pt>
                  <c:pt idx="5">
                    <c:v>Butterfly</c:v>
                  </c:pt>
                  <c:pt idx="6">
                    <c:v>Parrotfish</c:v>
                  </c:pt>
                  <c:pt idx="8">
                    <c:v>Surgeonfish</c:v>
                  </c:pt>
                  <c:pt idx="9">
                    <c:v>Butterfly</c:v>
                  </c:pt>
                  <c:pt idx="10">
                    <c:v>Parrotfish</c:v>
                  </c:pt>
                </c:lvl>
                <c:lvl>
                  <c:pt idx="0">
                    <c:v>1999</c:v>
                  </c:pt>
                  <c:pt idx="4">
                    <c:v>2006</c:v>
                  </c:pt>
                  <c:pt idx="8">
                    <c:v>2009</c:v>
                  </c:pt>
                </c:lvl>
              </c:multiLvlStrCache>
            </c:multiLvlStrRef>
          </c:cat>
          <c:val>
            <c:numRef>
              <c:f>'Raro Fish Sites 94-2009'!$M$6:$M$16</c:f>
              <c:numCache>
                <c:formatCode>General</c:formatCode>
                <c:ptCount val="11"/>
                <c:pt idx="0">
                  <c:v>34.4</c:v>
                </c:pt>
                <c:pt idx="1">
                  <c:v>4</c:v>
                </c:pt>
                <c:pt idx="2">
                  <c:v>0</c:v>
                </c:pt>
                <c:pt idx="4">
                  <c:v>293.75</c:v>
                </c:pt>
                <c:pt idx="5">
                  <c:v>1.25</c:v>
                </c:pt>
                <c:pt idx="6">
                  <c:v>13</c:v>
                </c:pt>
                <c:pt idx="8">
                  <c:v>85</c:v>
                </c:pt>
                <c:pt idx="9">
                  <c:v>3.5</c:v>
                </c:pt>
                <c:pt idx="10">
                  <c:v>14</c:v>
                </c:pt>
              </c:numCache>
            </c:numRef>
          </c:val>
        </c:ser>
        <c:ser>
          <c:idx val="3"/>
          <c:order val="3"/>
          <c:tx>
            <c:strRef>
              <c:f>'Raro Fish Sites 94-2009'!$N$1</c:f>
              <c:strCache>
                <c:ptCount val="1"/>
                <c:pt idx="0">
                  <c:v>Nikao (200m2)</c:v>
                </c:pt>
              </c:strCache>
            </c:strRef>
          </c:tx>
          <c:invertIfNegative val="0"/>
          <c:cat>
            <c:multiLvlStrRef>
              <c:f>'Raro Fish Sites 94-2009'!$C$6:$D$16</c:f>
              <c:multiLvlStrCache>
                <c:ptCount val="11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4">
                    <c:v>Surgeonfish</c:v>
                  </c:pt>
                  <c:pt idx="5">
                    <c:v>Butterfly</c:v>
                  </c:pt>
                  <c:pt idx="6">
                    <c:v>Parrotfish</c:v>
                  </c:pt>
                  <c:pt idx="8">
                    <c:v>Surgeonfish</c:v>
                  </c:pt>
                  <c:pt idx="9">
                    <c:v>Butterfly</c:v>
                  </c:pt>
                  <c:pt idx="10">
                    <c:v>Parrotfish</c:v>
                  </c:pt>
                </c:lvl>
                <c:lvl>
                  <c:pt idx="0">
                    <c:v>1999</c:v>
                  </c:pt>
                  <c:pt idx="4">
                    <c:v>2006</c:v>
                  </c:pt>
                  <c:pt idx="8">
                    <c:v>2009</c:v>
                  </c:pt>
                </c:lvl>
              </c:multiLvlStrCache>
            </c:multiLvlStrRef>
          </c:cat>
          <c:val>
            <c:numRef>
              <c:f>'Raro Fish Sites 94-2009'!$N$6:$N$16</c:f>
              <c:numCache>
                <c:formatCode>General</c:formatCode>
                <c:ptCount val="11"/>
                <c:pt idx="0">
                  <c:v>54.8</c:v>
                </c:pt>
                <c:pt idx="1">
                  <c:v>2</c:v>
                </c:pt>
                <c:pt idx="2">
                  <c:v>2.2000000000000002</c:v>
                </c:pt>
                <c:pt idx="4">
                  <c:v>512</c:v>
                </c:pt>
                <c:pt idx="5">
                  <c:v>1</c:v>
                </c:pt>
                <c:pt idx="6">
                  <c:v>58</c:v>
                </c:pt>
                <c:pt idx="8">
                  <c:v>163.75</c:v>
                </c:pt>
                <c:pt idx="9">
                  <c:v>6.75</c:v>
                </c:pt>
                <c:pt idx="10">
                  <c:v>8.25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851224"/>
        <c:axId val="276851616"/>
      </c:barChart>
      <c:catAx>
        <c:axId val="276851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6851616"/>
        <c:crosses val="autoZero"/>
        <c:auto val="1"/>
        <c:lblAlgn val="ctr"/>
        <c:lblOffset val="100"/>
        <c:noMultiLvlLbl val="0"/>
      </c:catAx>
      <c:valAx>
        <c:axId val="27685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851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14539987137407"/>
          <c:y val="3.9901238760249397E-2"/>
          <c:w val="0.55196085588639154"/>
          <c:h val="0.539553593536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'Raro Fish 1999-2009'!$E$1</c:f>
              <c:strCache>
                <c:ptCount val="1"/>
                <c:pt idx="0">
                  <c:v>Avatiu </c:v>
                </c:pt>
              </c:strCache>
            </c:strRef>
          </c:tx>
          <c:invertIfNegative val="0"/>
          <c:cat>
            <c:multiLvlStrRef>
              <c:f>'Raro Fish 1999-2009'!$C$2:$D$10</c:f>
              <c:multiLvlStrCache>
                <c:ptCount val="9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3">
                    <c:v>Surgeonfish</c:v>
                  </c:pt>
                  <c:pt idx="4">
                    <c:v>Butterfly</c:v>
                  </c:pt>
                  <c:pt idx="5">
                    <c:v>Parrotfish</c:v>
                  </c:pt>
                  <c:pt idx="6">
                    <c:v>Surgeonfish</c:v>
                  </c:pt>
                  <c:pt idx="7">
                    <c:v>Butterfly</c:v>
                  </c:pt>
                  <c:pt idx="8">
                    <c:v>Parrotfish</c:v>
                  </c:pt>
                </c:lvl>
                <c:lvl>
                  <c:pt idx="0">
                    <c:v>1999</c:v>
                  </c:pt>
                  <c:pt idx="3">
                    <c:v>2006</c:v>
                  </c:pt>
                  <c:pt idx="6">
                    <c:v>2009</c:v>
                  </c:pt>
                </c:lvl>
              </c:multiLvlStrCache>
            </c:multiLvlStrRef>
          </c:cat>
          <c:val>
            <c:numRef>
              <c:f>'Raro Fish 1999-2009'!$E$2:$E$10</c:f>
              <c:numCache>
                <c:formatCode>General</c:formatCode>
                <c:ptCount val="9"/>
                <c:pt idx="0">
                  <c:v>51.2</c:v>
                </c:pt>
                <c:pt idx="1">
                  <c:v>1.7999999999999998</c:v>
                </c:pt>
                <c:pt idx="2">
                  <c:v>0.6</c:v>
                </c:pt>
                <c:pt idx="3">
                  <c:v>173</c:v>
                </c:pt>
                <c:pt idx="4">
                  <c:v>0.75</c:v>
                </c:pt>
                <c:pt idx="5">
                  <c:v>4</c:v>
                </c:pt>
                <c:pt idx="6">
                  <c:v>44.5</c:v>
                </c:pt>
                <c:pt idx="7">
                  <c:v>5.25</c:v>
                </c:pt>
                <c:pt idx="8">
                  <c:v>3.25</c:v>
                </c:pt>
              </c:numCache>
            </c:numRef>
          </c:val>
        </c:ser>
        <c:ser>
          <c:idx val="1"/>
          <c:order val="1"/>
          <c:tx>
            <c:strRef>
              <c:f>'Raro Fish 1999-2009'!$F$1</c:f>
              <c:strCache>
                <c:ptCount val="1"/>
                <c:pt idx="0">
                  <c:v>Motutapu </c:v>
                </c:pt>
              </c:strCache>
            </c:strRef>
          </c:tx>
          <c:invertIfNegative val="0"/>
          <c:cat>
            <c:multiLvlStrRef>
              <c:f>'Raro Fish 1999-2009'!$C$2:$D$10</c:f>
              <c:multiLvlStrCache>
                <c:ptCount val="9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3">
                    <c:v>Surgeonfish</c:v>
                  </c:pt>
                  <c:pt idx="4">
                    <c:v>Butterfly</c:v>
                  </c:pt>
                  <c:pt idx="5">
                    <c:v>Parrotfish</c:v>
                  </c:pt>
                  <c:pt idx="6">
                    <c:v>Surgeonfish</c:v>
                  </c:pt>
                  <c:pt idx="7">
                    <c:v>Butterfly</c:v>
                  </c:pt>
                  <c:pt idx="8">
                    <c:v>Parrotfish</c:v>
                  </c:pt>
                </c:lvl>
                <c:lvl>
                  <c:pt idx="0">
                    <c:v>1999</c:v>
                  </c:pt>
                  <c:pt idx="3">
                    <c:v>2006</c:v>
                  </c:pt>
                  <c:pt idx="6">
                    <c:v>2009</c:v>
                  </c:pt>
                </c:lvl>
              </c:multiLvlStrCache>
            </c:multiLvlStrRef>
          </c:cat>
          <c:val>
            <c:numRef>
              <c:f>'Raro Fish 1999-2009'!$F$2:$F$10</c:f>
              <c:numCache>
                <c:formatCode>General</c:formatCode>
                <c:ptCount val="9"/>
                <c:pt idx="0">
                  <c:v>143</c:v>
                </c:pt>
                <c:pt idx="1">
                  <c:v>11.4</c:v>
                </c:pt>
                <c:pt idx="2">
                  <c:v>1.7999999999999998</c:v>
                </c:pt>
                <c:pt idx="3">
                  <c:v>332</c:v>
                </c:pt>
                <c:pt idx="4">
                  <c:v>2.3250000000000002</c:v>
                </c:pt>
                <c:pt idx="5">
                  <c:v>7</c:v>
                </c:pt>
                <c:pt idx="6">
                  <c:v>44.5</c:v>
                </c:pt>
                <c:pt idx="7">
                  <c:v>5.25</c:v>
                </c:pt>
                <c:pt idx="8">
                  <c:v>3.25</c:v>
                </c:pt>
              </c:numCache>
            </c:numRef>
          </c:val>
        </c:ser>
        <c:ser>
          <c:idx val="2"/>
          <c:order val="2"/>
          <c:tx>
            <c:strRef>
              <c:f>'Raro Fish 1999-2009'!$G$1</c:f>
              <c:strCache>
                <c:ptCount val="1"/>
                <c:pt idx="0">
                  <c:v>Kavera </c:v>
                </c:pt>
              </c:strCache>
            </c:strRef>
          </c:tx>
          <c:invertIfNegative val="0"/>
          <c:cat>
            <c:multiLvlStrRef>
              <c:f>'Raro Fish 1999-2009'!$C$2:$D$10</c:f>
              <c:multiLvlStrCache>
                <c:ptCount val="9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3">
                    <c:v>Surgeonfish</c:v>
                  </c:pt>
                  <c:pt idx="4">
                    <c:v>Butterfly</c:v>
                  </c:pt>
                  <c:pt idx="5">
                    <c:v>Parrotfish</c:v>
                  </c:pt>
                  <c:pt idx="6">
                    <c:v>Surgeonfish</c:v>
                  </c:pt>
                  <c:pt idx="7">
                    <c:v>Butterfly</c:v>
                  </c:pt>
                  <c:pt idx="8">
                    <c:v>Parrotfish</c:v>
                  </c:pt>
                </c:lvl>
                <c:lvl>
                  <c:pt idx="0">
                    <c:v>1999</c:v>
                  </c:pt>
                  <c:pt idx="3">
                    <c:v>2006</c:v>
                  </c:pt>
                  <c:pt idx="6">
                    <c:v>2009</c:v>
                  </c:pt>
                </c:lvl>
              </c:multiLvlStrCache>
            </c:multiLvlStrRef>
          </c:cat>
          <c:val>
            <c:numRef>
              <c:f>'Raro Fish 1999-2009'!$G$2:$G$10</c:f>
              <c:numCache>
                <c:formatCode>General</c:formatCode>
                <c:ptCount val="9"/>
                <c:pt idx="0">
                  <c:v>34.4</c:v>
                </c:pt>
                <c:pt idx="1">
                  <c:v>4</c:v>
                </c:pt>
                <c:pt idx="2">
                  <c:v>0</c:v>
                </c:pt>
                <c:pt idx="3">
                  <c:v>293.75</c:v>
                </c:pt>
                <c:pt idx="4">
                  <c:v>1.25</c:v>
                </c:pt>
                <c:pt idx="5">
                  <c:v>13</c:v>
                </c:pt>
                <c:pt idx="6">
                  <c:v>85</c:v>
                </c:pt>
                <c:pt idx="7">
                  <c:v>3.5</c:v>
                </c:pt>
                <c:pt idx="8">
                  <c:v>14</c:v>
                </c:pt>
              </c:numCache>
            </c:numRef>
          </c:val>
        </c:ser>
        <c:ser>
          <c:idx val="3"/>
          <c:order val="3"/>
          <c:tx>
            <c:strRef>
              <c:f>'Raro Fish 1999-2009'!$H$1</c:f>
              <c:strCache>
                <c:ptCount val="1"/>
                <c:pt idx="0">
                  <c:v>Nikao </c:v>
                </c:pt>
              </c:strCache>
            </c:strRef>
          </c:tx>
          <c:invertIfNegative val="0"/>
          <c:cat>
            <c:multiLvlStrRef>
              <c:f>'Raro Fish 1999-2009'!$C$2:$D$10</c:f>
              <c:multiLvlStrCache>
                <c:ptCount val="9"/>
                <c:lvl>
                  <c:pt idx="0">
                    <c:v>Surgeonfish</c:v>
                  </c:pt>
                  <c:pt idx="1">
                    <c:v>Butterfly</c:v>
                  </c:pt>
                  <c:pt idx="2">
                    <c:v>Parrotfish</c:v>
                  </c:pt>
                  <c:pt idx="3">
                    <c:v>Surgeonfish</c:v>
                  </c:pt>
                  <c:pt idx="4">
                    <c:v>Butterfly</c:v>
                  </c:pt>
                  <c:pt idx="5">
                    <c:v>Parrotfish</c:v>
                  </c:pt>
                  <c:pt idx="6">
                    <c:v>Surgeonfish</c:v>
                  </c:pt>
                  <c:pt idx="7">
                    <c:v>Butterfly</c:v>
                  </c:pt>
                  <c:pt idx="8">
                    <c:v>Parrotfish</c:v>
                  </c:pt>
                </c:lvl>
                <c:lvl>
                  <c:pt idx="0">
                    <c:v>1999</c:v>
                  </c:pt>
                  <c:pt idx="3">
                    <c:v>2006</c:v>
                  </c:pt>
                  <c:pt idx="6">
                    <c:v>2009</c:v>
                  </c:pt>
                </c:lvl>
              </c:multiLvlStrCache>
            </c:multiLvlStrRef>
          </c:cat>
          <c:val>
            <c:numRef>
              <c:f>'Raro Fish 1999-2009'!$H$2:$H$10</c:f>
              <c:numCache>
                <c:formatCode>General</c:formatCode>
                <c:ptCount val="9"/>
                <c:pt idx="0">
                  <c:v>54.8</c:v>
                </c:pt>
                <c:pt idx="1">
                  <c:v>2</c:v>
                </c:pt>
                <c:pt idx="2">
                  <c:v>2.2000000000000002</c:v>
                </c:pt>
                <c:pt idx="3">
                  <c:v>512</c:v>
                </c:pt>
                <c:pt idx="4">
                  <c:v>1</c:v>
                </c:pt>
                <c:pt idx="5">
                  <c:v>58</c:v>
                </c:pt>
                <c:pt idx="6">
                  <c:v>163.75</c:v>
                </c:pt>
                <c:pt idx="7">
                  <c:v>6.75</c:v>
                </c:pt>
                <c:pt idx="8">
                  <c:v>8.25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077472"/>
        <c:axId val="277077864"/>
      </c:barChart>
      <c:lineChart>
        <c:grouping val="standard"/>
        <c:varyColors val="0"/>
        <c:ser>
          <c:idx val="4"/>
          <c:order val="4"/>
          <c:tx>
            <c:strRef>
              <c:f>'Raro Fish 1999-2009'!$I$1</c:f>
              <c:strCache>
                <c:ptCount val="1"/>
                <c:pt idx="0">
                  <c:v>Rarotonga Turf Algae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trendline>
            <c:trendlineType val="poly"/>
            <c:order val="2"/>
            <c:forward val="1"/>
            <c:dispRSqr val="0"/>
            <c:dispEq val="0"/>
          </c:trendline>
          <c:val>
            <c:numRef>
              <c:f>'Raro Fish 1999-2009'!$I$2:$I$9</c:f>
              <c:numCache>
                <c:formatCode>General</c:formatCode>
                <c:ptCount val="8"/>
                <c:pt idx="1">
                  <c:v>66</c:v>
                </c:pt>
                <c:pt idx="4">
                  <c:v>87</c:v>
                </c:pt>
                <c:pt idx="7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78648"/>
        <c:axId val="277078256"/>
      </c:lineChart>
      <c:catAx>
        <c:axId val="27707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Fish</a:t>
                </a:r>
                <a:r>
                  <a:rPr lang="en-US" baseline="0"/>
                  <a:t> Family by Survey Year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77077864"/>
        <c:crosses val="autoZero"/>
        <c:auto val="1"/>
        <c:lblAlgn val="ctr"/>
        <c:lblOffset val="100"/>
        <c:noMultiLvlLbl val="0"/>
      </c:catAx>
      <c:valAx>
        <c:axId val="277077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Density per 200m</a:t>
                </a:r>
                <a:r>
                  <a:rPr lang="en-US" baseline="30000"/>
                  <a:t>2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7077472"/>
        <c:crosses val="autoZero"/>
        <c:crossBetween val="between"/>
      </c:valAx>
      <c:valAx>
        <c:axId val="2770782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Turf Algae (% cover)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7078648"/>
        <c:crosses val="max"/>
        <c:crossBetween val="between"/>
      </c:valAx>
      <c:catAx>
        <c:axId val="277078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770782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764891971285045"/>
          <c:y val="0.23315802505818822"/>
          <c:w val="0.20793606924962194"/>
          <c:h val="0.389928051446399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10</xdr:row>
      <xdr:rowOff>133350</xdr:rowOff>
    </xdr:from>
    <xdr:to>
      <xdr:col>17</xdr:col>
      <xdr:colOff>352425</xdr:colOff>
      <xdr:row>25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657225</xdr:colOff>
      <xdr:row>15</xdr:row>
      <xdr:rowOff>161925</xdr:rowOff>
    </xdr:from>
    <xdr:to>
      <xdr:col>8</xdr:col>
      <xdr:colOff>190500</xdr:colOff>
      <xdr:row>30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3</xdr:row>
      <xdr:rowOff>114300</xdr:rowOff>
    </xdr:from>
    <xdr:to>
      <xdr:col>16</xdr:col>
      <xdr:colOff>276225</xdr:colOff>
      <xdr:row>21</xdr:row>
      <xdr:rowOff>28575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6375" y="685800"/>
          <a:ext cx="4905375" cy="33432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352426</xdr:colOff>
      <xdr:row>32</xdr:row>
      <xdr:rowOff>28574</xdr:rowOff>
    </xdr:from>
    <xdr:to>
      <xdr:col>7</xdr:col>
      <xdr:colOff>276226</xdr:colOff>
      <xdr:row>51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21</xdr:row>
      <xdr:rowOff>133350</xdr:rowOff>
    </xdr:from>
    <xdr:to>
      <xdr:col>11</xdr:col>
      <xdr:colOff>285750</xdr:colOff>
      <xdr:row>38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695325</xdr:colOff>
      <xdr:row>19</xdr:row>
      <xdr:rowOff>114300</xdr:rowOff>
    </xdr:from>
    <xdr:to>
      <xdr:col>5</xdr:col>
      <xdr:colOff>371475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123825</xdr:colOff>
      <xdr:row>22</xdr:row>
      <xdr:rowOff>76199</xdr:rowOff>
    </xdr:from>
    <xdr:to>
      <xdr:col>14</xdr:col>
      <xdr:colOff>85725</xdr:colOff>
      <xdr:row>42</xdr:row>
      <xdr:rowOff>9524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10</xdr:row>
      <xdr:rowOff>28574</xdr:rowOff>
    </xdr:from>
    <xdr:to>
      <xdr:col>14</xdr:col>
      <xdr:colOff>371475</xdr:colOff>
      <xdr:row>29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1199029</xdr:colOff>
      <xdr:row>17</xdr:row>
      <xdr:rowOff>179293</xdr:rowOff>
    </xdr:from>
    <xdr:to>
      <xdr:col>10</xdr:col>
      <xdr:colOff>448235</xdr:colOff>
      <xdr:row>38</xdr:row>
      <xdr:rowOff>11205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180976</xdr:colOff>
      <xdr:row>5</xdr:row>
      <xdr:rowOff>171449</xdr:rowOff>
    </xdr:from>
    <xdr:to>
      <xdr:col>18</xdr:col>
      <xdr:colOff>447676</xdr:colOff>
      <xdr:row>24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457200</xdr:colOff>
      <xdr:row>21</xdr:row>
      <xdr:rowOff>95250</xdr:rowOff>
    </xdr:from>
    <xdr:to>
      <xdr:col>8</xdr:col>
      <xdr:colOff>57150</xdr:colOff>
      <xdr:row>35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47625</xdr:rowOff>
    </xdr:from>
    <xdr:to>
      <xdr:col>7</xdr:col>
      <xdr:colOff>419100</xdr:colOff>
      <xdr:row>24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6" sqref="A6"/>
    </sheetView>
  </sheetViews>
  <sheetFormatPr defaultRowHeight="15" x14ac:dyDescent="0.25"/>
  <cols>
    <col min="1" max="1" width="16.28515625" bestFit="1" customWidth="1"/>
    <col min="2" max="2" width="14.140625" bestFit="1" customWidth="1"/>
    <col min="3" max="3" width="15.7109375" bestFit="1" customWidth="1"/>
  </cols>
  <sheetData>
    <row r="1" spans="1:6" x14ac:dyDescent="0.25">
      <c r="A1" t="s">
        <v>63</v>
      </c>
      <c r="B1" t="s">
        <v>584</v>
      </c>
      <c r="C1" t="s">
        <v>585</v>
      </c>
      <c r="D1" t="s">
        <v>586</v>
      </c>
    </row>
    <row r="2" spans="1:6" x14ac:dyDescent="0.25">
      <c r="A2" t="s">
        <v>587</v>
      </c>
      <c r="B2">
        <v>520</v>
      </c>
      <c r="C2">
        <v>655</v>
      </c>
    </row>
    <row r="3" spans="1:6" x14ac:dyDescent="0.25">
      <c r="A3" t="s">
        <v>61</v>
      </c>
      <c r="B3">
        <v>648</v>
      </c>
      <c r="C3">
        <v>470</v>
      </c>
    </row>
    <row r="4" spans="1:6" x14ac:dyDescent="0.25">
      <c r="A4" t="s">
        <v>62</v>
      </c>
      <c r="B4">
        <v>583</v>
      </c>
      <c r="C4">
        <v>119.75</v>
      </c>
    </row>
    <row r="5" spans="1:6" x14ac:dyDescent="0.25">
      <c r="A5" t="s">
        <v>588</v>
      </c>
      <c r="B5">
        <v>325</v>
      </c>
      <c r="C5">
        <v>100.5</v>
      </c>
      <c r="D5">
        <v>464</v>
      </c>
    </row>
    <row r="6" spans="1:6" x14ac:dyDescent="0.25">
      <c r="A6" t="s">
        <v>8</v>
      </c>
      <c r="B6">
        <v>672</v>
      </c>
      <c r="C6">
        <v>274</v>
      </c>
      <c r="D6">
        <v>359</v>
      </c>
    </row>
    <row r="7" spans="1:6" x14ac:dyDescent="0.25">
      <c r="B7">
        <f>AVERAGE(B2:B6)</f>
        <v>549.6</v>
      </c>
      <c r="C7">
        <f>AVERAGE(C2:C6)</f>
        <v>323.85000000000002</v>
      </c>
    </row>
    <row r="10" spans="1:6" x14ac:dyDescent="0.25">
      <c r="A10" t="s">
        <v>66</v>
      </c>
      <c r="B10" s="3" t="s">
        <v>62</v>
      </c>
      <c r="C10" s="3" t="s">
        <v>61</v>
      </c>
      <c r="D10" s="3" t="s">
        <v>588</v>
      </c>
      <c r="E10" s="3" t="s">
        <v>587</v>
      </c>
      <c r="F10" s="3" t="s">
        <v>8</v>
      </c>
    </row>
    <row r="11" spans="1:6" x14ac:dyDescent="0.25">
      <c r="A11" t="s">
        <v>64</v>
      </c>
      <c r="B11">
        <v>234</v>
      </c>
      <c r="D11">
        <v>212.1</v>
      </c>
      <c r="E11">
        <v>195.4</v>
      </c>
      <c r="F11">
        <v>365</v>
      </c>
    </row>
    <row r="12" spans="1:6" x14ac:dyDescent="0.25">
      <c r="A12" t="s">
        <v>65</v>
      </c>
      <c r="B12">
        <v>267.10000000000002</v>
      </c>
      <c r="D12">
        <v>200.8</v>
      </c>
      <c r="E12">
        <v>307.7</v>
      </c>
      <c r="F12">
        <v>517</v>
      </c>
    </row>
    <row r="13" spans="1:6" x14ac:dyDescent="0.25">
      <c r="A13" s="4">
        <v>2000</v>
      </c>
      <c r="B13">
        <v>298</v>
      </c>
      <c r="C13">
        <v>386</v>
      </c>
      <c r="D13">
        <v>213.9</v>
      </c>
      <c r="E13">
        <v>365</v>
      </c>
      <c r="F13">
        <v>642</v>
      </c>
    </row>
    <row r="14" spans="1:6" x14ac:dyDescent="0.25">
      <c r="A14" s="4">
        <v>2001</v>
      </c>
      <c r="C14">
        <v>357</v>
      </c>
    </row>
    <row r="15" spans="1:6" x14ac:dyDescent="0.25">
      <c r="A15" s="4">
        <v>2002</v>
      </c>
      <c r="B15">
        <v>583</v>
      </c>
      <c r="C15">
        <v>648.32000000000005</v>
      </c>
      <c r="D15">
        <v>324.75</v>
      </c>
      <c r="E15">
        <v>520</v>
      </c>
      <c r="F15">
        <v>826.3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I12" sqref="I12"/>
    </sheetView>
  </sheetViews>
  <sheetFormatPr defaultRowHeight="15" x14ac:dyDescent="0.25"/>
  <cols>
    <col min="1" max="1" width="26.42578125" bestFit="1" customWidth="1"/>
  </cols>
  <sheetData>
    <row r="1" spans="1:8" x14ac:dyDescent="0.25">
      <c r="E1" t="s">
        <v>441</v>
      </c>
      <c r="F1" t="s">
        <v>442</v>
      </c>
      <c r="G1" t="s">
        <v>443</v>
      </c>
      <c r="H1" t="s">
        <v>444</v>
      </c>
    </row>
    <row r="2" spans="1:8" x14ac:dyDescent="0.25">
      <c r="A2" t="s">
        <v>576</v>
      </c>
      <c r="B2" t="s">
        <v>577</v>
      </c>
      <c r="D2">
        <v>2006</v>
      </c>
      <c r="E2">
        <v>1.63</v>
      </c>
      <c r="F2">
        <v>1.58</v>
      </c>
      <c r="G2">
        <v>0.54</v>
      </c>
      <c r="H2">
        <v>1.74</v>
      </c>
    </row>
    <row r="3" spans="1:8" x14ac:dyDescent="0.25">
      <c r="A3" t="s">
        <v>576</v>
      </c>
      <c r="B3" t="s">
        <v>575</v>
      </c>
      <c r="D3">
        <v>2009</v>
      </c>
      <c r="E3">
        <v>2.11</v>
      </c>
      <c r="F3">
        <v>3.24</v>
      </c>
      <c r="G3">
        <v>1.57</v>
      </c>
      <c r="H3">
        <v>3.17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="85" zoomScaleNormal="85" workbookViewId="0">
      <pane ySplit="1" topLeftCell="A44" activePane="bottomLeft" state="frozen"/>
      <selection pane="bottomLeft" activeCell="M39" activeCellId="2" sqref="E40 K39 M39"/>
    </sheetView>
  </sheetViews>
  <sheetFormatPr defaultRowHeight="15" x14ac:dyDescent="0.25"/>
  <cols>
    <col min="1" max="1" width="15.140625" bestFit="1" customWidth="1"/>
    <col min="2" max="2" width="12.85546875" bestFit="1" customWidth="1"/>
    <col min="3" max="3" width="15.140625" bestFit="1" customWidth="1"/>
    <col min="4" max="4" width="11.5703125" bestFit="1" customWidth="1"/>
    <col min="5" max="5" width="11.5703125" customWidth="1"/>
    <col min="6" max="6" width="16" bestFit="1" customWidth="1"/>
    <col min="7" max="7" width="27.140625" bestFit="1" customWidth="1"/>
    <col min="8" max="8" width="16.42578125" customWidth="1"/>
    <col min="9" max="9" width="21.5703125" bestFit="1" customWidth="1"/>
    <col min="10" max="10" width="21.5703125" customWidth="1"/>
    <col min="11" max="11" width="11.5703125" bestFit="1" customWidth="1"/>
    <col min="13" max="13" width="17.42578125" bestFit="1" customWidth="1"/>
    <col min="16" max="16" width="23.5703125" bestFit="1" customWidth="1"/>
    <col min="17" max="17" width="10.7109375" bestFit="1" customWidth="1"/>
  </cols>
  <sheetData>
    <row r="1" spans="1:19" x14ac:dyDescent="0.25">
      <c r="B1" t="s">
        <v>0</v>
      </c>
      <c r="D1" s="1" t="s">
        <v>36</v>
      </c>
      <c r="E1" s="1" t="s">
        <v>52</v>
      </c>
      <c r="F1" t="s">
        <v>68</v>
      </c>
      <c r="G1" s="1" t="s">
        <v>69</v>
      </c>
      <c r="H1" s="1" t="s">
        <v>52</v>
      </c>
      <c r="I1" s="1" t="s">
        <v>35</v>
      </c>
      <c r="J1" s="1" t="s">
        <v>52</v>
      </c>
      <c r="K1" t="s">
        <v>53</v>
      </c>
      <c r="L1" t="s">
        <v>7</v>
      </c>
      <c r="M1" t="s">
        <v>51</v>
      </c>
      <c r="N1" s="2" t="s">
        <v>9</v>
      </c>
      <c r="O1" s="2" t="s">
        <v>10</v>
      </c>
      <c r="P1" s="2" t="s">
        <v>67</v>
      </c>
      <c r="Q1" s="2" t="s">
        <v>11</v>
      </c>
      <c r="R1" s="2" t="s">
        <v>12</v>
      </c>
      <c r="S1" s="2" t="s">
        <v>13</v>
      </c>
    </row>
    <row r="2" spans="1:19" x14ac:dyDescent="0.25">
      <c r="B2" t="s">
        <v>1</v>
      </c>
      <c r="C2" t="s">
        <v>14</v>
      </c>
      <c r="D2">
        <v>24</v>
      </c>
      <c r="E2">
        <v>24</v>
      </c>
      <c r="G2">
        <v>33</v>
      </c>
      <c r="H2">
        <v>33</v>
      </c>
      <c r="I2">
        <v>60</v>
      </c>
      <c r="J2">
        <v>60</v>
      </c>
      <c r="N2" s="2"/>
      <c r="O2" s="2"/>
      <c r="P2" s="2"/>
      <c r="Q2" s="2"/>
      <c r="R2" s="2"/>
      <c r="S2" s="2"/>
    </row>
    <row r="3" spans="1:19" x14ac:dyDescent="0.25">
      <c r="C3" t="s">
        <v>15</v>
      </c>
      <c r="D3">
        <v>75</v>
      </c>
      <c r="E3">
        <v>75</v>
      </c>
      <c r="G3">
        <v>64</v>
      </c>
      <c r="H3">
        <v>64</v>
      </c>
      <c r="I3">
        <v>42</v>
      </c>
      <c r="J3">
        <v>42</v>
      </c>
      <c r="N3" s="2"/>
      <c r="O3" s="2"/>
      <c r="P3" s="2"/>
      <c r="Q3" s="2"/>
      <c r="R3" s="2"/>
      <c r="S3" s="2"/>
    </row>
    <row r="4" spans="1:19" ht="15.75" customHeight="1" x14ac:dyDescent="0.25">
      <c r="A4" t="s">
        <v>70</v>
      </c>
      <c r="B4" t="s">
        <v>20</v>
      </c>
      <c r="C4" t="s">
        <v>16</v>
      </c>
      <c r="D4">
        <v>350</v>
      </c>
      <c r="E4">
        <f>D4/4</f>
        <v>87.5</v>
      </c>
      <c r="G4">
        <v>300</v>
      </c>
      <c r="H4">
        <f t="shared" ref="H4:H9" si="0">G4/5</f>
        <v>60</v>
      </c>
      <c r="I4">
        <v>320</v>
      </c>
      <c r="J4">
        <f t="shared" ref="J4:J9" si="1">I4/4.4</f>
        <v>72.72727272727272</v>
      </c>
      <c r="N4" s="2"/>
      <c r="O4" s="2"/>
      <c r="P4" s="2"/>
      <c r="Q4" s="2"/>
      <c r="R4" s="2"/>
      <c r="S4" s="2"/>
    </row>
    <row r="5" spans="1:19" ht="15.75" customHeight="1" x14ac:dyDescent="0.25">
      <c r="B5" t="s">
        <v>22</v>
      </c>
      <c r="C5" t="s">
        <v>24</v>
      </c>
      <c r="H5">
        <f t="shared" si="0"/>
        <v>0</v>
      </c>
      <c r="J5">
        <f t="shared" si="1"/>
        <v>0</v>
      </c>
    </row>
    <row r="6" spans="1:19" ht="15.75" customHeight="1" x14ac:dyDescent="0.25">
      <c r="B6" t="s">
        <v>23</v>
      </c>
      <c r="C6" t="s">
        <v>21</v>
      </c>
      <c r="H6">
        <f t="shared" si="0"/>
        <v>0</v>
      </c>
      <c r="J6">
        <f t="shared" si="1"/>
        <v>0</v>
      </c>
    </row>
    <row r="7" spans="1:19" x14ac:dyDescent="0.25">
      <c r="B7" t="s">
        <v>29</v>
      </c>
      <c r="C7" t="s">
        <v>17</v>
      </c>
      <c r="D7">
        <v>42</v>
      </c>
      <c r="E7">
        <f>D7/4</f>
        <v>10.5</v>
      </c>
      <c r="G7">
        <v>50</v>
      </c>
      <c r="H7">
        <f t="shared" si="0"/>
        <v>10</v>
      </c>
      <c r="I7">
        <v>50</v>
      </c>
      <c r="J7">
        <f t="shared" si="1"/>
        <v>11.363636363636363</v>
      </c>
    </row>
    <row r="8" spans="1:19" x14ac:dyDescent="0.25">
      <c r="B8" t="s">
        <v>27</v>
      </c>
      <c r="C8" t="s">
        <v>18</v>
      </c>
      <c r="D8">
        <v>28</v>
      </c>
      <c r="E8">
        <f>D8/4</f>
        <v>7</v>
      </c>
      <c r="G8">
        <v>50</v>
      </c>
      <c r="H8">
        <f t="shared" si="0"/>
        <v>10</v>
      </c>
      <c r="I8">
        <v>30</v>
      </c>
      <c r="J8">
        <f t="shared" si="1"/>
        <v>6.8181818181818175</v>
      </c>
    </row>
    <row r="9" spans="1:19" x14ac:dyDescent="0.25">
      <c r="B9" t="s">
        <v>26</v>
      </c>
      <c r="C9" t="s">
        <v>19</v>
      </c>
      <c r="D9">
        <v>520</v>
      </c>
      <c r="E9">
        <f>D9/4</f>
        <v>130</v>
      </c>
      <c r="G9">
        <v>265</v>
      </c>
      <c r="H9">
        <f t="shared" si="0"/>
        <v>53</v>
      </c>
      <c r="I9">
        <v>800</v>
      </c>
      <c r="J9">
        <f t="shared" si="1"/>
        <v>181.81818181818181</v>
      </c>
    </row>
    <row r="10" spans="1:19" x14ac:dyDescent="0.25">
      <c r="C10" t="s">
        <v>31</v>
      </c>
      <c r="D10">
        <f>SUM(D4:D9)</f>
        <v>940</v>
      </c>
      <c r="E10">
        <f>SUM(E4:E9)</f>
        <v>235</v>
      </c>
      <c r="G10">
        <f>SUM(G4:G9)</f>
        <v>665</v>
      </c>
      <c r="H10">
        <f>SUM(H4:H9)</f>
        <v>133</v>
      </c>
      <c r="I10">
        <f>SUM(I2:I9)</f>
        <v>1302</v>
      </c>
      <c r="J10">
        <f>SUM(J2:J9)</f>
        <v>374.72727272727275</v>
      </c>
    </row>
    <row r="12" spans="1:19" x14ac:dyDescent="0.25">
      <c r="B12" t="s">
        <v>2</v>
      </c>
      <c r="C12" t="s">
        <v>14</v>
      </c>
      <c r="D12">
        <v>6.4</v>
      </c>
      <c r="E12">
        <v>6.4</v>
      </c>
      <c r="F12">
        <v>5.5</v>
      </c>
      <c r="G12">
        <v>22</v>
      </c>
      <c r="H12">
        <v>22</v>
      </c>
      <c r="I12">
        <v>31</v>
      </c>
      <c r="J12">
        <v>31</v>
      </c>
      <c r="K12" t="s">
        <v>42</v>
      </c>
      <c r="L12">
        <v>36</v>
      </c>
      <c r="M12">
        <v>45</v>
      </c>
    </row>
    <row r="13" spans="1:19" x14ac:dyDescent="0.25">
      <c r="C13" t="s">
        <v>15</v>
      </c>
      <c r="D13">
        <v>87</v>
      </c>
      <c r="E13">
        <f>D13/4</f>
        <v>21.75</v>
      </c>
      <c r="F13">
        <v>88</v>
      </c>
      <c r="G13">
        <v>70</v>
      </c>
      <c r="H13">
        <v>70</v>
      </c>
      <c r="I13">
        <v>62</v>
      </c>
      <c r="J13">
        <v>62</v>
      </c>
      <c r="K13" t="s">
        <v>42</v>
      </c>
      <c r="L13">
        <v>64</v>
      </c>
      <c r="M13">
        <v>46</v>
      </c>
    </row>
    <row r="14" spans="1:19" x14ac:dyDescent="0.25">
      <c r="A14" t="s">
        <v>70</v>
      </c>
      <c r="B14" t="s">
        <v>20</v>
      </c>
      <c r="C14" t="s">
        <v>16</v>
      </c>
      <c r="D14">
        <v>275</v>
      </c>
      <c r="G14">
        <v>720</v>
      </c>
      <c r="I14">
        <v>550</v>
      </c>
      <c r="K14">
        <v>34.4</v>
      </c>
      <c r="M14">
        <v>55</v>
      </c>
    </row>
    <row r="15" spans="1:19" x14ac:dyDescent="0.25">
      <c r="B15" t="s">
        <v>29</v>
      </c>
      <c r="C15" t="s">
        <v>17</v>
      </c>
      <c r="D15">
        <v>15</v>
      </c>
      <c r="G15">
        <v>55</v>
      </c>
      <c r="I15">
        <v>18</v>
      </c>
      <c r="K15">
        <v>4</v>
      </c>
      <c r="M15">
        <v>2</v>
      </c>
    </row>
    <row r="16" spans="1:19" x14ac:dyDescent="0.25">
      <c r="B16" t="s">
        <v>22</v>
      </c>
      <c r="C16" t="s">
        <v>21</v>
      </c>
      <c r="K16">
        <v>2</v>
      </c>
      <c r="M16">
        <v>1.4</v>
      </c>
    </row>
    <row r="17" spans="1:19" x14ac:dyDescent="0.25">
      <c r="B17" t="s">
        <v>23</v>
      </c>
      <c r="C17" t="s">
        <v>24</v>
      </c>
      <c r="K17">
        <v>7.6</v>
      </c>
      <c r="M17">
        <v>3.8</v>
      </c>
    </row>
    <row r="18" spans="1:19" x14ac:dyDescent="0.25">
      <c r="B18" t="s">
        <v>27</v>
      </c>
      <c r="C18" t="s">
        <v>18</v>
      </c>
      <c r="D18">
        <v>4</v>
      </c>
      <c r="G18">
        <v>10</v>
      </c>
      <c r="I18">
        <v>30</v>
      </c>
      <c r="K18">
        <v>6.2</v>
      </c>
      <c r="M18">
        <v>2.2000000000000002</v>
      </c>
    </row>
    <row r="19" spans="1:19" x14ac:dyDescent="0.25">
      <c r="B19" t="s">
        <v>26</v>
      </c>
      <c r="C19" t="s">
        <v>19</v>
      </c>
      <c r="D19">
        <v>110</v>
      </c>
      <c r="G19">
        <v>1025</v>
      </c>
      <c r="I19">
        <v>850</v>
      </c>
      <c r="K19">
        <v>121</v>
      </c>
      <c r="M19">
        <v>40</v>
      </c>
    </row>
    <row r="20" spans="1:19" x14ac:dyDescent="0.25">
      <c r="C20" t="s">
        <v>31</v>
      </c>
      <c r="D20">
        <f>SUM(D14:D19)</f>
        <v>404</v>
      </c>
      <c r="G20">
        <f>SUM(G12:G19)</f>
        <v>1902</v>
      </c>
      <c r="I20">
        <f>SUM(I12:I19)</f>
        <v>1541</v>
      </c>
      <c r="K20">
        <f>SUM(K14:K19)</f>
        <v>175.2</v>
      </c>
      <c r="M20">
        <f>SUM(M14:M19)</f>
        <v>104.39999999999999</v>
      </c>
    </row>
    <row r="22" spans="1:19" x14ac:dyDescent="0.25">
      <c r="B22" t="s">
        <v>3</v>
      </c>
      <c r="C22" t="s">
        <v>37</v>
      </c>
      <c r="D22">
        <v>1</v>
      </c>
      <c r="I22">
        <v>6</v>
      </c>
      <c r="K22">
        <v>4</v>
      </c>
      <c r="M22">
        <v>3</v>
      </c>
      <c r="N22">
        <v>3.5</v>
      </c>
      <c r="O22">
        <v>3.75</v>
      </c>
      <c r="P22">
        <v>0.75</v>
      </c>
      <c r="Q22">
        <v>8</v>
      </c>
      <c r="R22">
        <v>0.75</v>
      </c>
      <c r="S22">
        <v>2.5</v>
      </c>
    </row>
    <row r="23" spans="1:19" x14ac:dyDescent="0.25">
      <c r="C23" t="s">
        <v>38</v>
      </c>
      <c r="D23">
        <v>98</v>
      </c>
      <c r="I23">
        <v>95</v>
      </c>
      <c r="K23">
        <v>99</v>
      </c>
      <c r="M23">
        <v>98</v>
      </c>
    </row>
    <row r="24" spans="1:19" x14ac:dyDescent="0.25">
      <c r="A24" t="s">
        <v>34</v>
      </c>
      <c r="B24" t="s">
        <v>20</v>
      </c>
      <c r="C24" t="s">
        <v>25</v>
      </c>
      <c r="E24">
        <v>173</v>
      </c>
      <c r="K24">
        <v>294</v>
      </c>
      <c r="M24">
        <v>512</v>
      </c>
    </row>
    <row r="25" spans="1:19" x14ac:dyDescent="0.25">
      <c r="B25" t="s">
        <v>22</v>
      </c>
      <c r="C25" t="s">
        <v>21</v>
      </c>
      <c r="E25">
        <v>6.75</v>
      </c>
      <c r="K25">
        <v>3.25</v>
      </c>
      <c r="M25">
        <v>2.75</v>
      </c>
    </row>
    <row r="26" spans="1:19" x14ac:dyDescent="0.25">
      <c r="B26" t="s">
        <v>23</v>
      </c>
      <c r="C26" t="s">
        <v>24</v>
      </c>
      <c r="E26">
        <v>22.5</v>
      </c>
      <c r="K26">
        <v>20</v>
      </c>
      <c r="M26">
        <v>18.75</v>
      </c>
    </row>
    <row r="27" spans="1:19" x14ac:dyDescent="0.25">
      <c r="B27" t="s">
        <v>26</v>
      </c>
      <c r="C27" t="s">
        <v>19</v>
      </c>
      <c r="E27">
        <v>11.75</v>
      </c>
      <c r="K27">
        <v>21.5</v>
      </c>
      <c r="M27">
        <v>9</v>
      </c>
    </row>
    <row r="28" spans="1:19" x14ac:dyDescent="0.25">
      <c r="B28" t="s">
        <v>27</v>
      </c>
      <c r="C28" t="s">
        <v>28</v>
      </c>
      <c r="E28">
        <v>4</v>
      </c>
      <c r="K28">
        <v>13</v>
      </c>
      <c r="M28">
        <v>58</v>
      </c>
    </row>
    <row r="29" spans="1:19" x14ac:dyDescent="0.25">
      <c r="B29" t="s">
        <v>29</v>
      </c>
      <c r="C29" t="s">
        <v>30</v>
      </c>
      <c r="E29">
        <v>0.75</v>
      </c>
      <c r="K29">
        <v>1.25</v>
      </c>
      <c r="M29">
        <v>1</v>
      </c>
    </row>
    <row r="30" spans="1:19" x14ac:dyDescent="0.25">
      <c r="C30" t="s">
        <v>31</v>
      </c>
      <c r="E30">
        <f>SUM(E24:E29)</f>
        <v>218.75</v>
      </c>
      <c r="K30">
        <f>SUM(K24:K29)</f>
        <v>353</v>
      </c>
      <c r="M30">
        <f>SUM(M24:M29)</f>
        <v>601.5</v>
      </c>
    </row>
    <row r="33" spans="1:19" x14ac:dyDescent="0.25">
      <c r="B33" t="s">
        <v>4</v>
      </c>
      <c r="C33" t="s">
        <v>14</v>
      </c>
      <c r="D33">
        <v>4</v>
      </c>
      <c r="I33">
        <v>16.5</v>
      </c>
      <c r="K33">
        <v>5.5</v>
      </c>
      <c r="M33">
        <v>2.8</v>
      </c>
      <c r="N33">
        <v>6.5</v>
      </c>
      <c r="O33">
        <v>13.4</v>
      </c>
      <c r="P33">
        <v>1.7</v>
      </c>
      <c r="Q33">
        <v>16.5</v>
      </c>
      <c r="R33">
        <v>2.5</v>
      </c>
      <c r="S33">
        <v>4.4000000000000004</v>
      </c>
    </row>
    <row r="34" spans="1:19" x14ac:dyDescent="0.25">
      <c r="C34" t="s">
        <v>15</v>
      </c>
      <c r="D34">
        <v>96</v>
      </c>
      <c r="I34">
        <v>85</v>
      </c>
      <c r="K34">
        <v>92</v>
      </c>
      <c r="M34">
        <v>94</v>
      </c>
      <c r="N34">
        <v>86</v>
      </c>
      <c r="O34">
        <v>86</v>
      </c>
      <c r="P34">
        <v>91</v>
      </c>
      <c r="Q34">
        <v>83.5</v>
      </c>
      <c r="R34">
        <v>95</v>
      </c>
      <c r="S34">
        <v>95.5</v>
      </c>
    </row>
    <row r="35" spans="1:19" x14ac:dyDescent="0.25">
      <c r="A35" t="s">
        <v>34</v>
      </c>
      <c r="B35" t="s">
        <v>20</v>
      </c>
      <c r="C35" t="s">
        <v>25</v>
      </c>
      <c r="E35">
        <v>44.5</v>
      </c>
      <c r="K35">
        <v>85</v>
      </c>
      <c r="M35">
        <v>164</v>
      </c>
    </row>
    <row r="36" spans="1:19" x14ac:dyDescent="0.25">
      <c r="B36" t="s">
        <v>22</v>
      </c>
      <c r="C36" t="s">
        <v>21</v>
      </c>
      <c r="E36">
        <v>8.75</v>
      </c>
      <c r="K36">
        <v>5.5</v>
      </c>
      <c r="M36">
        <v>7.5</v>
      </c>
    </row>
    <row r="37" spans="1:19" x14ac:dyDescent="0.25">
      <c r="B37" t="s">
        <v>23</v>
      </c>
      <c r="C37" t="s">
        <v>24</v>
      </c>
      <c r="E37">
        <v>9.75</v>
      </c>
      <c r="K37">
        <v>8.75</v>
      </c>
      <c r="M37">
        <v>5.75</v>
      </c>
    </row>
    <row r="38" spans="1:19" x14ac:dyDescent="0.25">
      <c r="B38" t="s">
        <v>26</v>
      </c>
      <c r="C38" t="s">
        <v>19</v>
      </c>
      <c r="E38">
        <v>17</v>
      </c>
      <c r="K38">
        <v>57</v>
      </c>
      <c r="M38">
        <v>17.25</v>
      </c>
    </row>
    <row r="39" spans="1:19" x14ac:dyDescent="0.25">
      <c r="B39" t="s">
        <v>27</v>
      </c>
      <c r="C39" t="s">
        <v>28</v>
      </c>
      <c r="E39">
        <v>3.25</v>
      </c>
      <c r="K39">
        <v>14</v>
      </c>
      <c r="M39">
        <v>8.25</v>
      </c>
    </row>
    <row r="40" spans="1:19" x14ac:dyDescent="0.25">
      <c r="B40" t="s">
        <v>29</v>
      </c>
      <c r="C40" t="s">
        <v>30</v>
      </c>
      <c r="E40">
        <v>5.25</v>
      </c>
      <c r="K40">
        <v>3.5</v>
      </c>
      <c r="M40">
        <v>6.75</v>
      </c>
    </row>
    <row r="41" spans="1:19" x14ac:dyDescent="0.25">
      <c r="C41" t="s">
        <v>32</v>
      </c>
      <c r="E41">
        <f>SUM(E35:E40)</f>
        <v>88.5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D49" workbookViewId="0">
      <selection activeCell="J38" sqref="J38"/>
    </sheetView>
  </sheetViews>
  <sheetFormatPr defaultRowHeight="15" x14ac:dyDescent="0.25"/>
  <cols>
    <col min="1" max="1" width="29.5703125" customWidth="1"/>
    <col min="2" max="2" width="11.42578125" customWidth="1"/>
    <col min="3" max="3" width="13.42578125" customWidth="1"/>
    <col min="4" max="4" width="28.7109375" bestFit="1" customWidth="1"/>
    <col min="5" max="5" width="10.140625" bestFit="1" customWidth="1"/>
    <col min="7" max="7" width="21.140625" bestFit="1" customWidth="1"/>
  </cols>
  <sheetData>
    <row r="1" spans="1:7" x14ac:dyDescent="0.25">
      <c r="A1" t="s">
        <v>73</v>
      </c>
      <c r="B1" t="s">
        <v>143</v>
      </c>
      <c r="C1" t="s">
        <v>144</v>
      </c>
      <c r="D1" t="s">
        <v>145</v>
      </c>
      <c r="E1" t="s">
        <v>54</v>
      </c>
      <c r="F1" t="s">
        <v>146</v>
      </c>
      <c r="G1" t="s">
        <v>147</v>
      </c>
    </row>
    <row r="2" spans="1:7" x14ac:dyDescent="0.25">
      <c r="A2" s="7" t="s">
        <v>80</v>
      </c>
      <c r="B2" s="8" t="s">
        <v>81</v>
      </c>
      <c r="C2" s="8" t="s">
        <v>82</v>
      </c>
      <c r="D2" s="8" t="s">
        <v>83</v>
      </c>
      <c r="E2" s="1">
        <v>0.05</v>
      </c>
      <c r="F2" s="1">
        <v>25</v>
      </c>
      <c r="G2" s="1"/>
    </row>
    <row r="3" spans="1:7" x14ac:dyDescent="0.25">
      <c r="B3" s="8" t="s">
        <v>84</v>
      </c>
      <c r="C3" s="8" t="s">
        <v>85</v>
      </c>
      <c r="D3" s="8" t="s">
        <v>86</v>
      </c>
      <c r="E3" s="1">
        <v>1</v>
      </c>
      <c r="F3" s="1">
        <v>95</v>
      </c>
      <c r="G3" s="1"/>
    </row>
    <row r="4" spans="1:7" x14ac:dyDescent="0.25">
      <c r="A4" t="s">
        <v>148</v>
      </c>
      <c r="B4" s="8" t="s">
        <v>74</v>
      </c>
      <c r="C4" s="8">
        <v>2008</v>
      </c>
      <c r="D4" s="8"/>
      <c r="E4" s="1">
        <v>34</v>
      </c>
      <c r="F4" s="1">
        <v>24</v>
      </c>
      <c r="G4" s="8">
        <v>43</v>
      </c>
    </row>
    <row r="5" spans="1:7" x14ac:dyDescent="0.25">
      <c r="A5" t="s">
        <v>149</v>
      </c>
      <c r="B5" s="8" t="s">
        <v>75</v>
      </c>
      <c r="C5" s="8">
        <v>2008</v>
      </c>
      <c r="D5" s="8"/>
      <c r="E5" s="1">
        <v>14</v>
      </c>
      <c r="F5" s="1">
        <v>70</v>
      </c>
      <c r="G5" s="8">
        <v>15</v>
      </c>
    </row>
    <row r="6" spans="1:7" x14ac:dyDescent="0.25">
      <c r="A6" s="7" t="s">
        <v>87</v>
      </c>
      <c r="B6" s="11" t="s">
        <v>88</v>
      </c>
      <c r="C6" s="11" t="s">
        <v>89</v>
      </c>
      <c r="D6" s="11" t="s">
        <v>90</v>
      </c>
      <c r="E6" s="12">
        <v>41</v>
      </c>
      <c r="F6" s="12">
        <v>25</v>
      </c>
      <c r="G6" s="12">
        <v>24</v>
      </c>
    </row>
    <row r="7" spans="1:7" x14ac:dyDescent="0.25">
      <c r="A7" s="7"/>
      <c r="B7" s="11" t="s">
        <v>76</v>
      </c>
      <c r="C7" s="11">
        <v>2005</v>
      </c>
      <c r="D7" s="11"/>
      <c r="E7" s="12">
        <v>10</v>
      </c>
      <c r="F7" s="11">
        <v>10</v>
      </c>
      <c r="G7" s="12">
        <v>80</v>
      </c>
    </row>
    <row r="8" spans="1:7" x14ac:dyDescent="0.25">
      <c r="B8" s="7" t="s">
        <v>91</v>
      </c>
      <c r="C8" s="7" t="s">
        <v>89</v>
      </c>
      <c r="D8" s="7" t="s">
        <v>92</v>
      </c>
      <c r="E8" s="6">
        <v>34</v>
      </c>
      <c r="F8">
        <v>26</v>
      </c>
    </row>
    <row r="9" spans="1:7" x14ac:dyDescent="0.25">
      <c r="B9" s="7" t="s">
        <v>93</v>
      </c>
      <c r="C9" s="7" t="s">
        <v>89</v>
      </c>
      <c r="D9" s="7" t="s">
        <v>94</v>
      </c>
      <c r="E9" s="6">
        <v>35</v>
      </c>
      <c r="F9">
        <v>15</v>
      </c>
    </row>
    <row r="10" spans="1:7" x14ac:dyDescent="0.25">
      <c r="B10" s="7" t="s">
        <v>95</v>
      </c>
      <c r="C10" s="7" t="s">
        <v>96</v>
      </c>
      <c r="D10" s="7" t="s">
        <v>97</v>
      </c>
      <c r="E10" s="6">
        <v>28</v>
      </c>
      <c r="F10">
        <v>20</v>
      </c>
    </row>
    <row r="11" spans="1:7" x14ac:dyDescent="0.25">
      <c r="B11" s="7" t="s">
        <v>98</v>
      </c>
      <c r="C11" s="7" t="s">
        <v>96</v>
      </c>
      <c r="D11" s="7" t="s">
        <v>99</v>
      </c>
      <c r="E11" s="6">
        <v>26</v>
      </c>
      <c r="F11">
        <v>45</v>
      </c>
    </row>
    <row r="12" spans="1:7" x14ac:dyDescent="0.25">
      <c r="A12" s="7" t="s">
        <v>100</v>
      </c>
      <c r="B12" s="7" t="s">
        <v>101</v>
      </c>
      <c r="C12" s="7" t="s">
        <v>102</v>
      </c>
      <c r="D12" s="7" t="s">
        <v>103</v>
      </c>
      <c r="E12" s="6">
        <v>37</v>
      </c>
      <c r="F12">
        <v>7</v>
      </c>
    </row>
    <row r="13" spans="1:7" x14ac:dyDescent="0.25">
      <c r="B13" s="7" t="s">
        <v>104</v>
      </c>
      <c r="C13" s="7" t="s">
        <v>102</v>
      </c>
      <c r="D13" s="7" t="s">
        <v>105</v>
      </c>
      <c r="E13" s="6">
        <v>40</v>
      </c>
      <c r="F13">
        <v>3</v>
      </c>
    </row>
    <row r="14" spans="1:7" x14ac:dyDescent="0.25">
      <c r="B14" s="9" t="s">
        <v>106</v>
      </c>
      <c r="C14" s="9" t="s">
        <v>107</v>
      </c>
      <c r="D14" s="9" t="s">
        <v>108</v>
      </c>
      <c r="E14" s="10">
        <v>25</v>
      </c>
      <c r="F14" s="10">
        <v>2</v>
      </c>
      <c r="G14" s="10"/>
    </row>
    <row r="15" spans="1:7" x14ac:dyDescent="0.25">
      <c r="B15" s="9" t="s">
        <v>77</v>
      </c>
      <c r="C15" s="9">
        <v>2002</v>
      </c>
      <c r="D15" s="9"/>
      <c r="E15" s="10">
        <v>30</v>
      </c>
      <c r="F15" s="10"/>
      <c r="G15" s="10"/>
    </row>
    <row r="16" spans="1:7" x14ac:dyDescent="0.25">
      <c r="B16" s="7" t="s">
        <v>109</v>
      </c>
      <c r="C16" s="7" t="s">
        <v>107</v>
      </c>
      <c r="D16" s="7" t="s">
        <v>110</v>
      </c>
      <c r="E16" s="6">
        <v>25</v>
      </c>
      <c r="F16">
        <v>5</v>
      </c>
    </row>
    <row r="17" spans="1:13" x14ac:dyDescent="0.25">
      <c r="B17" s="9" t="s">
        <v>111</v>
      </c>
      <c r="C17" s="9" t="s">
        <v>112</v>
      </c>
      <c r="D17" s="9" t="s">
        <v>113</v>
      </c>
      <c r="E17" s="10">
        <v>37</v>
      </c>
      <c r="F17" s="10">
        <v>1</v>
      </c>
      <c r="G17" s="10"/>
    </row>
    <row r="18" spans="1:13" x14ac:dyDescent="0.25">
      <c r="B18" s="9" t="s">
        <v>78</v>
      </c>
      <c r="C18" s="9">
        <v>2002</v>
      </c>
      <c r="D18" s="9"/>
      <c r="E18" s="10">
        <v>17</v>
      </c>
      <c r="F18" s="10"/>
      <c r="G18" s="10"/>
    </row>
    <row r="19" spans="1:13" x14ac:dyDescent="0.25">
      <c r="B19" s="9" t="s">
        <v>114</v>
      </c>
      <c r="C19" s="9" t="s">
        <v>112</v>
      </c>
      <c r="D19" s="9" t="s">
        <v>115</v>
      </c>
      <c r="E19" s="10">
        <v>42</v>
      </c>
      <c r="F19" s="10">
        <v>1</v>
      </c>
      <c r="G19" s="10"/>
    </row>
    <row r="20" spans="1:13" x14ac:dyDescent="0.25">
      <c r="B20" s="9" t="s">
        <v>79</v>
      </c>
      <c r="C20" s="9">
        <v>2002</v>
      </c>
      <c r="D20" s="9"/>
      <c r="E20" s="10">
        <v>20</v>
      </c>
      <c r="F20" s="10"/>
      <c r="G20" s="10"/>
    </row>
    <row r="21" spans="1:13" x14ac:dyDescent="0.25">
      <c r="A21" s="7" t="s">
        <v>116</v>
      </c>
      <c r="B21" s="7" t="s">
        <v>117</v>
      </c>
      <c r="C21" s="7" t="s">
        <v>118</v>
      </c>
      <c r="D21" s="7" t="s">
        <v>119</v>
      </c>
      <c r="E21" s="10">
        <v>27</v>
      </c>
      <c r="F21" s="10">
        <v>7</v>
      </c>
    </row>
    <row r="22" spans="1:13" x14ac:dyDescent="0.25">
      <c r="B22" s="7" t="s">
        <v>120</v>
      </c>
      <c r="C22" s="7" t="s">
        <v>118</v>
      </c>
      <c r="D22" s="7" t="s">
        <v>121</v>
      </c>
      <c r="E22" s="10">
        <v>25</v>
      </c>
      <c r="F22" s="10">
        <v>28</v>
      </c>
    </row>
    <row r="23" spans="1:13" x14ac:dyDescent="0.25">
      <c r="B23" s="7" t="s">
        <v>122</v>
      </c>
      <c r="C23" s="7" t="s">
        <v>118</v>
      </c>
      <c r="D23" s="7" t="s">
        <v>123</v>
      </c>
      <c r="E23" s="10">
        <v>15</v>
      </c>
      <c r="F23" s="10">
        <v>18</v>
      </c>
    </row>
    <row r="24" spans="1:13" x14ac:dyDescent="0.25">
      <c r="B24" s="7" t="s">
        <v>124</v>
      </c>
      <c r="C24" s="7" t="s">
        <v>125</v>
      </c>
      <c r="D24" s="7" t="s">
        <v>126</v>
      </c>
      <c r="E24" s="10">
        <v>20</v>
      </c>
      <c r="F24" s="10">
        <v>5</v>
      </c>
      <c r="H24" s="7" t="s">
        <v>150</v>
      </c>
      <c r="I24" s="7" t="s">
        <v>151</v>
      </c>
      <c r="J24" s="7" t="s">
        <v>152</v>
      </c>
      <c r="K24" s="7" t="s">
        <v>153</v>
      </c>
      <c r="L24" s="7" t="s">
        <v>154</v>
      </c>
      <c r="M24" s="7" t="s">
        <v>155</v>
      </c>
    </row>
    <row r="25" spans="1:13" x14ac:dyDescent="0.25">
      <c r="A25" s="7" t="s">
        <v>127</v>
      </c>
      <c r="B25" s="7" t="s">
        <v>128</v>
      </c>
      <c r="C25" s="7" t="s">
        <v>129</v>
      </c>
      <c r="D25" s="7" t="s">
        <v>130</v>
      </c>
      <c r="E25" s="10">
        <v>15</v>
      </c>
      <c r="F25" s="10">
        <v>6</v>
      </c>
      <c r="H25" s="7" t="s">
        <v>88</v>
      </c>
      <c r="I25" s="7" t="s">
        <v>156</v>
      </c>
      <c r="J25" s="7" t="s">
        <v>157</v>
      </c>
      <c r="K25" s="7" t="s">
        <v>158</v>
      </c>
      <c r="L25" s="7" t="s">
        <v>159</v>
      </c>
      <c r="M25" s="7" t="s">
        <v>160</v>
      </c>
    </row>
    <row r="26" spans="1:13" x14ac:dyDescent="0.25">
      <c r="B26" s="7" t="s">
        <v>131</v>
      </c>
      <c r="C26" s="7" t="s">
        <v>129</v>
      </c>
      <c r="D26" s="7" t="s">
        <v>132</v>
      </c>
      <c r="E26" s="10">
        <v>21</v>
      </c>
      <c r="F26" s="10">
        <v>13</v>
      </c>
      <c r="H26" s="7" t="s">
        <v>91</v>
      </c>
      <c r="I26" s="7" t="s">
        <v>161</v>
      </c>
      <c r="J26" s="7" t="s">
        <v>162</v>
      </c>
      <c r="K26" s="7" t="s">
        <v>163</v>
      </c>
      <c r="L26" s="7" t="s">
        <v>164</v>
      </c>
      <c r="M26" s="7" t="s">
        <v>165</v>
      </c>
    </row>
    <row r="27" spans="1:13" x14ac:dyDescent="0.25">
      <c r="B27" s="7" t="s">
        <v>133</v>
      </c>
      <c r="C27" s="7" t="s">
        <v>129</v>
      </c>
      <c r="D27" s="7" t="s">
        <v>134</v>
      </c>
      <c r="E27" s="10"/>
      <c r="F27" s="10"/>
      <c r="H27" s="7" t="s">
        <v>93</v>
      </c>
      <c r="I27" s="7" t="s">
        <v>166</v>
      </c>
      <c r="J27" s="7" t="s">
        <v>167</v>
      </c>
      <c r="K27" s="7" t="s">
        <v>168</v>
      </c>
      <c r="L27" s="7" t="s">
        <v>169</v>
      </c>
      <c r="M27" s="7" t="s">
        <v>170</v>
      </c>
    </row>
    <row r="28" spans="1:13" x14ac:dyDescent="0.25">
      <c r="B28" s="7" t="s">
        <v>135</v>
      </c>
      <c r="C28" s="7" t="s">
        <v>136</v>
      </c>
      <c r="D28" s="7" t="s">
        <v>137</v>
      </c>
      <c r="E28" s="10">
        <v>14</v>
      </c>
      <c r="F28" s="10">
        <v>36</v>
      </c>
      <c r="H28" s="7" t="s">
        <v>95</v>
      </c>
      <c r="I28" s="7" t="s">
        <v>171</v>
      </c>
      <c r="J28" s="7" t="s">
        <v>172</v>
      </c>
      <c r="K28" s="7" t="s">
        <v>173</v>
      </c>
      <c r="L28" s="7" t="s">
        <v>174</v>
      </c>
      <c r="M28" s="7" t="s">
        <v>175</v>
      </c>
    </row>
    <row r="29" spans="1:13" x14ac:dyDescent="0.25">
      <c r="B29" s="7" t="s">
        <v>138</v>
      </c>
      <c r="C29" s="7" t="s">
        <v>139</v>
      </c>
      <c r="D29" s="7" t="s">
        <v>140</v>
      </c>
      <c r="E29" s="10">
        <v>21</v>
      </c>
      <c r="F29" s="10">
        <v>5</v>
      </c>
      <c r="H29" s="7" t="s">
        <v>98</v>
      </c>
      <c r="I29" s="7" t="s">
        <v>176</v>
      </c>
      <c r="J29" s="7" t="s">
        <v>177</v>
      </c>
      <c r="K29" s="7" t="s">
        <v>178</v>
      </c>
      <c r="L29" s="7" t="s">
        <v>179</v>
      </c>
      <c r="M29" s="7" t="s">
        <v>180</v>
      </c>
    </row>
    <row r="30" spans="1:13" x14ac:dyDescent="0.25">
      <c r="B30" s="7" t="s">
        <v>141</v>
      </c>
      <c r="C30" s="7" t="s">
        <v>139</v>
      </c>
      <c r="D30" s="7" t="s">
        <v>142</v>
      </c>
      <c r="E30" s="10">
        <v>27</v>
      </c>
      <c r="F30" s="10">
        <v>3</v>
      </c>
    </row>
    <row r="31" spans="1:13" x14ac:dyDescent="0.25">
      <c r="C31" s="5"/>
      <c r="E31" s="6"/>
    </row>
    <row r="32" spans="1:13" x14ac:dyDescent="0.25">
      <c r="B32" s="5"/>
    </row>
    <row r="33" spans="1:2" x14ac:dyDescent="0.25">
      <c r="A33" s="7" t="s">
        <v>87</v>
      </c>
      <c r="B33" s="14">
        <f>AVERAGE(E6,E8:E11)</f>
        <v>32.799999999999997</v>
      </c>
    </row>
    <row r="34" spans="1:2" x14ac:dyDescent="0.25">
      <c r="A34" s="7" t="s">
        <v>100</v>
      </c>
      <c r="B34" s="14">
        <f>AVERAGE(E12:E14,E16,E17,E19)</f>
        <v>34.333333333333336</v>
      </c>
    </row>
    <row r="35" spans="1:2" x14ac:dyDescent="0.25">
      <c r="A35" s="7" t="s">
        <v>116</v>
      </c>
      <c r="B35" s="14">
        <f>AVERAGE(E21:E24)</f>
        <v>21.75</v>
      </c>
    </row>
    <row r="36" spans="1:2" x14ac:dyDescent="0.25">
      <c r="A36" s="7" t="s">
        <v>127</v>
      </c>
      <c r="B36" s="14">
        <f>AVERAGE(E25:E30)</f>
        <v>19.600000000000001</v>
      </c>
    </row>
    <row r="37" spans="1:2" x14ac:dyDescent="0.25">
      <c r="A37" s="7" t="s">
        <v>428</v>
      </c>
      <c r="B37">
        <v>10</v>
      </c>
    </row>
    <row r="38" spans="1:2" x14ac:dyDescent="0.25">
      <c r="A38" s="7" t="s">
        <v>429</v>
      </c>
      <c r="B38">
        <v>1</v>
      </c>
    </row>
    <row r="39" spans="1:2" x14ac:dyDescent="0.25">
      <c r="A39" s="7" t="s">
        <v>430</v>
      </c>
      <c r="B39">
        <v>22.1</v>
      </c>
    </row>
    <row r="42" spans="1:2" x14ac:dyDescent="0.25">
      <c r="A42" s="5"/>
    </row>
    <row r="45" spans="1:2" x14ac:dyDescent="0.25">
      <c r="A45" s="5"/>
    </row>
    <row r="48" spans="1:2" x14ac:dyDescent="0.25">
      <c r="A48" s="5"/>
    </row>
    <row r="51" spans="1:1" x14ac:dyDescent="0.25">
      <c r="A51" s="5"/>
    </row>
    <row r="54" spans="1:1" x14ac:dyDescent="0.25">
      <c r="A54" s="5"/>
    </row>
    <row r="57" spans="1:1" x14ac:dyDescent="0.25">
      <c r="A57" s="5"/>
    </row>
    <row r="61" spans="1:1" x14ac:dyDescent="0.25">
      <c r="A61" s="5"/>
    </row>
    <row r="64" spans="1:1" x14ac:dyDescent="0.25">
      <c r="A64" s="5"/>
    </row>
    <row r="67" spans="1:1" x14ac:dyDescent="0.25">
      <c r="A67" s="5"/>
    </row>
    <row r="70" spans="1:1" x14ac:dyDescent="0.25">
      <c r="A70" s="5"/>
    </row>
    <row r="74" spans="1:1" x14ac:dyDescent="0.25">
      <c r="A74" s="5"/>
    </row>
    <row r="77" spans="1:1" x14ac:dyDescent="0.25">
      <c r="A77" s="5"/>
    </row>
    <row r="80" spans="1:1" x14ac:dyDescent="0.25">
      <c r="A80" s="5"/>
    </row>
    <row r="83" spans="1:1" x14ac:dyDescent="0.25">
      <c r="A83" s="5"/>
    </row>
    <row r="86" spans="1:1" x14ac:dyDescent="0.25">
      <c r="A86" s="5"/>
    </row>
    <row r="89" spans="1:1" x14ac:dyDescent="0.25">
      <c r="A89" s="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8" workbookViewId="0">
      <selection activeCell="F13" sqref="F13"/>
    </sheetView>
  </sheetViews>
  <sheetFormatPr defaultRowHeight="15" x14ac:dyDescent="0.25"/>
  <cols>
    <col min="1" max="1" width="24" bestFit="1" customWidth="1"/>
    <col min="2" max="2" width="12" customWidth="1"/>
    <col min="3" max="3" width="18" bestFit="1" customWidth="1"/>
    <col min="4" max="4" width="9.7109375" bestFit="1" customWidth="1"/>
    <col min="5" max="6" width="9.7109375" customWidth="1"/>
    <col min="7" max="7" width="34.28515625" bestFit="1" customWidth="1"/>
  </cols>
  <sheetData>
    <row r="1" spans="1:7" x14ac:dyDescent="0.25">
      <c r="B1" t="s">
        <v>5</v>
      </c>
      <c r="C1" t="s">
        <v>33</v>
      </c>
      <c r="D1" t="s">
        <v>8</v>
      </c>
      <c r="E1" t="s">
        <v>6</v>
      </c>
      <c r="G1" t="s">
        <v>44</v>
      </c>
    </row>
    <row r="2" spans="1:7" x14ac:dyDescent="0.25">
      <c r="A2" t="s">
        <v>39</v>
      </c>
      <c r="B2" t="s">
        <v>40</v>
      </c>
      <c r="C2" t="s">
        <v>41</v>
      </c>
      <c r="D2" t="s">
        <v>43</v>
      </c>
      <c r="E2" t="s">
        <v>50</v>
      </c>
      <c r="G2" t="s">
        <v>45</v>
      </c>
    </row>
    <row r="3" spans="1:7" x14ac:dyDescent="0.25">
      <c r="A3" t="s">
        <v>46</v>
      </c>
      <c r="B3" t="s">
        <v>41</v>
      </c>
      <c r="C3" t="s">
        <v>49</v>
      </c>
      <c r="D3" t="s">
        <v>43</v>
      </c>
      <c r="E3" t="s">
        <v>43</v>
      </c>
      <c r="G3" t="s">
        <v>47</v>
      </c>
    </row>
    <row r="4" spans="1:7" x14ac:dyDescent="0.25">
      <c r="A4" t="s">
        <v>48</v>
      </c>
    </row>
    <row r="8" spans="1:7" x14ac:dyDescent="0.25">
      <c r="A8" t="s">
        <v>60</v>
      </c>
    </row>
    <row r="9" spans="1:7" x14ac:dyDescent="0.25">
      <c r="B9">
        <v>1994</v>
      </c>
      <c r="C9">
        <v>1999</v>
      </c>
      <c r="D9">
        <v>2003</v>
      </c>
      <c r="E9">
        <v>2006</v>
      </c>
      <c r="F9">
        <v>2009</v>
      </c>
      <c r="G9">
        <v>2011</v>
      </c>
    </row>
    <row r="10" spans="1:7" x14ac:dyDescent="0.25">
      <c r="A10" s="3" t="s">
        <v>54</v>
      </c>
      <c r="B10">
        <v>31</v>
      </c>
      <c r="C10">
        <v>21</v>
      </c>
      <c r="D10">
        <v>5</v>
      </c>
      <c r="E10">
        <v>1</v>
      </c>
      <c r="F10">
        <v>5</v>
      </c>
      <c r="G10">
        <v>8</v>
      </c>
    </row>
    <row r="11" spans="1:7" x14ac:dyDescent="0.25">
      <c r="A11" s="3" t="s">
        <v>55</v>
      </c>
      <c r="B11">
        <v>49</v>
      </c>
      <c r="C11">
        <v>66</v>
      </c>
      <c r="D11">
        <v>76</v>
      </c>
      <c r="E11">
        <v>87</v>
      </c>
      <c r="F11">
        <v>69</v>
      </c>
      <c r="G11">
        <v>62</v>
      </c>
    </row>
    <row r="12" spans="1:7" x14ac:dyDescent="0.25">
      <c r="A12" s="3" t="s">
        <v>56</v>
      </c>
      <c r="E12">
        <v>1</v>
      </c>
      <c r="F12">
        <v>2</v>
      </c>
      <c r="G12">
        <v>4</v>
      </c>
    </row>
    <row r="13" spans="1:7" x14ac:dyDescent="0.25">
      <c r="A13" s="3" t="s">
        <v>57</v>
      </c>
      <c r="B13">
        <v>15</v>
      </c>
      <c r="C13">
        <v>2</v>
      </c>
      <c r="E13">
        <v>133</v>
      </c>
      <c r="F13">
        <v>73</v>
      </c>
      <c r="G13">
        <v>46</v>
      </c>
    </row>
    <row r="14" spans="1:7" x14ac:dyDescent="0.25">
      <c r="A14" s="3" t="s">
        <v>58</v>
      </c>
      <c r="B14">
        <v>3</v>
      </c>
      <c r="C14">
        <v>2</v>
      </c>
      <c r="E14">
        <v>17</v>
      </c>
      <c r="F14">
        <v>15</v>
      </c>
      <c r="G14">
        <v>14</v>
      </c>
    </row>
    <row r="15" spans="1:7" x14ac:dyDescent="0.25">
      <c r="A15" s="3" t="s">
        <v>59</v>
      </c>
      <c r="B15">
        <v>11</v>
      </c>
      <c r="C15">
        <v>62</v>
      </c>
      <c r="E15">
        <v>113</v>
      </c>
      <c r="F15">
        <v>13</v>
      </c>
      <c r="G15">
        <v>4</v>
      </c>
    </row>
    <row r="17" spans="1:7" x14ac:dyDescent="0.25">
      <c r="A17" s="3" t="s">
        <v>71</v>
      </c>
      <c r="B17">
        <v>3</v>
      </c>
      <c r="C17">
        <v>7</v>
      </c>
      <c r="D17" t="s">
        <v>72</v>
      </c>
      <c r="E17">
        <v>11</v>
      </c>
      <c r="F17">
        <v>10</v>
      </c>
      <c r="G17" t="s">
        <v>72</v>
      </c>
    </row>
    <row r="36" spans="1:8" x14ac:dyDescent="0.25">
      <c r="A36" s="6" t="s">
        <v>548</v>
      </c>
      <c r="B36" s="7" t="s">
        <v>535</v>
      </c>
      <c r="C36" s="7" t="s">
        <v>536</v>
      </c>
      <c r="D36" s="7" t="s">
        <v>537</v>
      </c>
      <c r="E36" s="7" t="s">
        <v>538</v>
      </c>
      <c r="F36" s="7" t="s">
        <v>539</v>
      </c>
      <c r="G36" s="7" t="s">
        <v>540</v>
      </c>
      <c r="H36" s="7" t="s">
        <v>541</v>
      </c>
    </row>
    <row r="37" spans="1:8" x14ac:dyDescent="0.25">
      <c r="A37" s="7" t="s">
        <v>542</v>
      </c>
      <c r="B37" s="6" t="s">
        <v>534</v>
      </c>
      <c r="C37" s="7">
        <v>11.1</v>
      </c>
      <c r="D37" s="6" t="s">
        <v>534</v>
      </c>
      <c r="E37" s="6" t="s">
        <v>534</v>
      </c>
      <c r="F37" s="6" t="s">
        <v>534</v>
      </c>
      <c r="G37" s="7">
        <v>51.4</v>
      </c>
      <c r="H37" s="7">
        <v>19.899999999999999</v>
      </c>
    </row>
    <row r="38" spans="1:8" x14ac:dyDescent="0.25">
      <c r="A38" s="7" t="s">
        <v>543</v>
      </c>
      <c r="B38" s="7">
        <v>4.4000000000000004</v>
      </c>
      <c r="C38" s="7">
        <v>6.2</v>
      </c>
      <c r="D38" s="7">
        <v>45</v>
      </c>
      <c r="E38" s="7">
        <v>31</v>
      </c>
      <c r="F38" s="6" t="s">
        <v>534</v>
      </c>
      <c r="G38" s="7">
        <v>22</v>
      </c>
      <c r="H38" s="7">
        <v>20</v>
      </c>
    </row>
    <row r="39" spans="1:8" x14ac:dyDescent="0.25">
      <c r="A39" s="7" t="s">
        <v>544</v>
      </c>
      <c r="B39" s="7">
        <v>4.3</v>
      </c>
      <c r="C39" s="6"/>
      <c r="D39" s="7">
        <v>0.8</v>
      </c>
      <c r="E39" s="7">
        <v>4.0999999999999996</v>
      </c>
      <c r="F39" s="7">
        <v>4.8</v>
      </c>
      <c r="G39" s="7">
        <v>1.3</v>
      </c>
      <c r="H39" s="7">
        <v>1.7</v>
      </c>
    </row>
    <row r="40" spans="1:8" x14ac:dyDescent="0.25">
      <c r="A40" s="7" t="s">
        <v>545</v>
      </c>
      <c r="B40" s="7">
        <v>3.4</v>
      </c>
      <c r="C40" s="7">
        <v>0.9</v>
      </c>
      <c r="D40" s="7">
        <v>0</v>
      </c>
      <c r="E40" s="7">
        <v>0.2</v>
      </c>
      <c r="F40" s="7">
        <v>2.2000000000000002</v>
      </c>
      <c r="G40" s="7">
        <v>0.5</v>
      </c>
      <c r="H40" s="7">
        <v>0.5</v>
      </c>
    </row>
    <row r="41" spans="1:8" x14ac:dyDescent="0.25">
      <c r="A41" s="7" t="s">
        <v>546</v>
      </c>
      <c r="B41" s="7">
        <v>13.4</v>
      </c>
      <c r="C41" s="7">
        <v>3</v>
      </c>
      <c r="D41" s="7">
        <v>2.8</v>
      </c>
      <c r="E41" s="6" t="s">
        <v>534</v>
      </c>
      <c r="F41" s="7">
        <v>1.9</v>
      </c>
      <c r="G41" s="7">
        <v>12</v>
      </c>
      <c r="H41" s="7">
        <v>1.7</v>
      </c>
    </row>
    <row r="42" spans="1:8" x14ac:dyDescent="0.25">
      <c r="A42" s="7" t="s">
        <v>547</v>
      </c>
      <c r="B42" s="7">
        <v>19.7</v>
      </c>
      <c r="C42" s="7">
        <v>3.5</v>
      </c>
      <c r="D42" s="7">
        <v>5.3</v>
      </c>
      <c r="E42" s="7">
        <v>5.9</v>
      </c>
      <c r="F42" s="7">
        <v>4.7</v>
      </c>
      <c r="G42" s="6" t="s">
        <v>534</v>
      </c>
      <c r="H42" s="6" t="s">
        <v>534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topLeftCell="H1" workbookViewId="0">
      <selection activeCell="I14" sqref="I14"/>
    </sheetView>
  </sheetViews>
  <sheetFormatPr defaultRowHeight="15" x14ac:dyDescent="0.25"/>
  <cols>
    <col min="1" max="1" width="20.140625" bestFit="1" customWidth="1"/>
    <col min="2" max="2" width="16.85546875" bestFit="1" customWidth="1"/>
    <col min="3" max="3" width="17.7109375" bestFit="1" customWidth="1"/>
    <col min="4" max="4" width="17.5703125" bestFit="1" customWidth="1"/>
    <col min="5" max="5" width="18.140625" bestFit="1" customWidth="1"/>
    <col min="6" max="6" width="13.85546875" bestFit="1" customWidth="1"/>
    <col min="8" max="8" width="24.7109375" bestFit="1" customWidth="1"/>
    <col min="9" max="9" width="17.7109375" bestFit="1" customWidth="1"/>
    <col min="10" max="10" width="17.5703125" bestFit="1" customWidth="1"/>
    <col min="11" max="11" width="18.140625" bestFit="1" customWidth="1"/>
    <col min="12" max="12" width="13.85546875" bestFit="1" customWidth="1"/>
    <col min="13" max="13" width="21.85546875" bestFit="1" customWidth="1"/>
    <col min="14" max="14" width="21.7109375" bestFit="1" customWidth="1"/>
    <col min="15" max="15" width="18.85546875" bestFit="1" customWidth="1"/>
    <col min="16" max="16" width="22.28515625" bestFit="1" customWidth="1"/>
  </cols>
  <sheetData>
    <row r="1" spans="1:17" x14ac:dyDescent="0.25">
      <c r="A1" s="7" t="s">
        <v>181</v>
      </c>
      <c r="B1" s="7" t="s">
        <v>182</v>
      </c>
      <c r="C1" s="7" t="s">
        <v>557</v>
      </c>
      <c r="D1" s="7" t="s">
        <v>558</v>
      </c>
      <c r="E1" s="7" t="s">
        <v>559</v>
      </c>
      <c r="F1" s="7" t="s">
        <v>447</v>
      </c>
      <c r="I1" s="7" t="s">
        <v>562</v>
      </c>
      <c r="J1" s="7" t="s">
        <v>563</v>
      </c>
      <c r="K1" s="7" t="s">
        <v>567</v>
      </c>
      <c r="L1" s="7" t="s">
        <v>568</v>
      </c>
      <c r="M1" s="7" t="s">
        <v>569</v>
      </c>
      <c r="N1" s="7" t="s">
        <v>570</v>
      </c>
      <c r="O1" s="7" t="s">
        <v>571</v>
      </c>
      <c r="P1" s="7" t="s">
        <v>572</v>
      </c>
    </row>
    <row r="2" spans="1:17" ht="18" x14ac:dyDescent="0.25">
      <c r="A2" s="7" t="s">
        <v>183</v>
      </c>
      <c r="B2" s="7" t="s">
        <v>184</v>
      </c>
      <c r="C2" s="7" t="s">
        <v>184</v>
      </c>
      <c r="D2" s="7" t="s">
        <v>184</v>
      </c>
      <c r="E2" s="7" t="s">
        <v>184</v>
      </c>
      <c r="F2" s="7" t="s">
        <v>184</v>
      </c>
      <c r="H2" s="7" t="s">
        <v>580</v>
      </c>
      <c r="I2" s="15">
        <f>((C3+C4+C5+C6+C7+C11+C12+C14+C16+C15)/9)/250*200</f>
        <v>13.333333333333334</v>
      </c>
      <c r="J2" s="15">
        <f>((D3+D4+D6+D11+D12+D8+D15)/18)/250*200</f>
        <v>9.1111111111111107</v>
      </c>
      <c r="K2" s="15">
        <f>((E3+E4+E5+E6+E9+E11+E12+E13+E15)/12)/250*200</f>
        <v>11.266666666666666</v>
      </c>
      <c r="L2" s="15">
        <f>((F3+F4+F5+F6+F11+F12+F13+F10+F16+F17 +F15)/18)/250*200</f>
        <v>26.711111111111109</v>
      </c>
      <c r="M2">
        <v>58</v>
      </c>
      <c r="N2">
        <v>62.788853754940718</v>
      </c>
      <c r="O2">
        <v>153.61999999999998</v>
      </c>
      <c r="P2">
        <v>73</v>
      </c>
      <c r="Q2" t="s">
        <v>555</v>
      </c>
    </row>
    <row r="3" spans="1:17" x14ac:dyDescent="0.25">
      <c r="A3" s="7" t="s">
        <v>185</v>
      </c>
      <c r="B3" s="7" t="s">
        <v>186</v>
      </c>
      <c r="C3" s="7">
        <v>27</v>
      </c>
      <c r="D3" s="7">
        <v>34</v>
      </c>
      <c r="E3" s="7">
        <v>90</v>
      </c>
      <c r="F3" s="7">
        <v>143</v>
      </c>
      <c r="H3" s="7" t="s">
        <v>581</v>
      </c>
      <c r="I3" s="15">
        <f>((C45+C46+C47+C48+J350)/9)/250*200</f>
        <v>2.2222222222222223</v>
      </c>
      <c r="J3" s="15">
        <f>(D43+D45+D46+D48+D49)/4500*200</f>
        <v>5.0666666666666664</v>
      </c>
      <c r="K3" s="15">
        <f>(E45+E46+E48+E51)/3000*200</f>
        <v>3.4666666666666663</v>
      </c>
      <c r="L3" s="15">
        <f>(F42+F44+F45+F46+F47+F51+F48)/4500*200</f>
        <v>3.1555555555555559</v>
      </c>
      <c r="M3">
        <v>6.6</v>
      </c>
      <c r="N3">
        <v>4.2326482213438732</v>
      </c>
      <c r="O3">
        <v>1.9000000000000004</v>
      </c>
      <c r="P3">
        <v>13</v>
      </c>
      <c r="Q3" t="s">
        <v>555</v>
      </c>
    </row>
    <row r="4" spans="1:17" x14ac:dyDescent="0.25">
      <c r="A4" s="7" t="s">
        <v>187</v>
      </c>
      <c r="B4" s="7" t="s">
        <v>188</v>
      </c>
      <c r="C4" s="7">
        <v>24</v>
      </c>
      <c r="D4" s="7">
        <v>34</v>
      </c>
      <c r="E4" s="7">
        <v>27</v>
      </c>
      <c r="F4" s="7">
        <v>4</v>
      </c>
      <c r="H4" s="7" t="s">
        <v>582</v>
      </c>
      <c r="I4" s="15">
        <f>((C110+C111+C112+C115+C116)/9)/250*200</f>
        <v>0.97777777777777797</v>
      </c>
      <c r="J4" s="15">
        <v>0</v>
      </c>
      <c r="K4" s="15">
        <f>1/3000*200</f>
        <v>6.6666666666666666E-2</v>
      </c>
      <c r="L4" s="15">
        <f>15/4500*200</f>
        <v>0.66666666666666674</v>
      </c>
      <c r="M4">
        <v>20.9</v>
      </c>
      <c r="N4">
        <v>20.710039525691702</v>
      </c>
      <c r="O4">
        <v>1.54</v>
      </c>
      <c r="P4">
        <v>15</v>
      </c>
      <c r="Q4" t="s">
        <v>555</v>
      </c>
    </row>
    <row r="5" spans="1:17" x14ac:dyDescent="0.25">
      <c r="A5" s="7" t="s">
        <v>189</v>
      </c>
      <c r="B5" s="7" t="s">
        <v>190</v>
      </c>
      <c r="C5" s="7">
        <v>8</v>
      </c>
      <c r="D5" s="13" t="s">
        <v>191</v>
      </c>
      <c r="E5" s="7">
        <v>2</v>
      </c>
      <c r="F5" s="7">
        <v>97</v>
      </c>
      <c r="H5" s="7" t="s">
        <v>583</v>
      </c>
      <c r="I5" s="15">
        <f>((C96+C97+C98+C101+C104+C105)/9)/250*200</f>
        <v>246.93333333333337</v>
      </c>
      <c r="J5" s="15">
        <f>H96/4500*200</f>
        <v>103.77777777777777</v>
      </c>
      <c r="K5" s="15">
        <f>I96/3000*200</f>
        <v>73.533333333333331</v>
      </c>
      <c r="L5" s="15">
        <f>J96/4500*200</f>
        <v>119.77777777777779</v>
      </c>
      <c r="M5" t="s">
        <v>560</v>
      </c>
      <c r="N5" t="s">
        <v>560</v>
      </c>
      <c r="O5" t="s">
        <v>560</v>
      </c>
      <c r="P5">
        <v>27</v>
      </c>
      <c r="Q5" t="s">
        <v>556</v>
      </c>
    </row>
    <row r="6" spans="1:17" x14ac:dyDescent="0.25">
      <c r="A6" s="7" t="s">
        <v>192</v>
      </c>
      <c r="B6" s="7" t="s">
        <v>193</v>
      </c>
      <c r="C6" s="7">
        <v>2</v>
      </c>
      <c r="D6" s="7">
        <v>9</v>
      </c>
      <c r="E6" s="7">
        <v>21</v>
      </c>
      <c r="F6" s="7">
        <v>40</v>
      </c>
      <c r="H6" s="7" t="s">
        <v>561</v>
      </c>
      <c r="I6" s="15">
        <v>32.799999999999997</v>
      </c>
      <c r="J6" s="15">
        <v>34.333333333333336</v>
      </c>
      <c r="K6" s="15">
        <v>21.75</v>
      </c>
      <c r="L6" s="15">
        <v>19.600000000000001</v>
      </c>
      <c r="M6" s="15">
        <v>21</v>
      </c>
      <c r="N6" s="15">
        <v>16</v>
      </c>
      <c r="O6" s="15">
        <v>8</v>
      </c>
      <c r="P6">
        <v>5</v>
      </c>
      <c r="Q6" t="s">
        <v>555</v>
      </c>
    </row>
    <row r="7" spans="1:17" x14ac:dyDescent="0.25">
      <c r="A7" s="7" t="s">
        <v>194</v>
      </c>
      <c r="B7" s="7" t="s">
        <v>195</v>
      </c>
      <c r="C7" s="7">
        <v>1</v>
      </c>
      <c r="D7" s="13" t="s">
        <v>191</v>
      </c>
      <c r="E7" s="13" t="s">
        <v>191</v>
      </c>
      <c r="F7" s="13" t="s">
        <v>191</v>
      </c>
      <c r="H7" s="7" t="s">
        <v>578</v>
      </c>
      <c r="I7">
        <v>0.19600000000000001</v>
      </c>
      <c r="J7">
        <v>0.69</v>
      </c>
      <c r="K7">
        <v>1.18</v>
      </c>
      <c r="L7">
        <v>1.81</v>
      </c>
      <c r="M7">
        <v>0.66</v>
      </c>
      <c r="N7">
        <v>8.5999999999999993E-2</v>
      </c>
      <c r="O7">
        <v>2.35</v>
      </c>
      <c r="P7">
        <v>2.52</v>
      </c>
    </row>
    <row r="8" spans="1:17" ht="17.25" x14ac:dyDescent="0.25">
      <c r="A8" s="7" t="s">
        <v>196</v>
      </c>
      <c r="B8" s="7" t="s">
        <v>197</v>
      </c>
      <c r="C8" s="13" t="s">
        <v>191</v>
      </c>
      <c r="D8" s="7">
        <v>7</v>
      </c>
      <c r="E8" s="13" t="s">
        <v>191</v>
      </c>
      <c r="F8" s="13" t="s">
        <v>191</v>
      </c>
      <c r="H8" s="7" t="s">
        <v>579</v>
      </c>
      <c r="I8">
        <f>I7*100</f>
        <v>19.600000000000001</v>
      </c>
      <c r="J8">
        <f t="shared" ref="J8:P8" si="0">J7*100</f>
        <v>69</v>
      </c>
      <c r="K8">
        <f t="shared" si="0"/>
        <v>118</v>
      </c>
      <c r="L8">
        <f t="shared" si="0"/>
        <v>181</v>
      </c>
      <c r="M8">
        <f t="shared" si="0"/>
        <v>66</v>
      </c>
      <c r="N8">
        <f t="shared" si="0"/>
        <v>8.6</v>
      </c>
      <c r="O8">
        <f t="shared" si="0"/>
        <v>235</v>
      </c>
      <c r="P8">
        <f t="shared" si="0"/>
        <v>252</v>
      </c>
    </row>
    <row r="9" spans="1:17" x14ac:dyDescent="0.25">
      <c r="A9" s="7" t="s">
        <v>198</v>
      </c>
      <c r="B9" s="7" t="s">
        <v>199</v>
      </c>
      <c r="C9" s="13" t="s">
        <v>191</v>
      </c>
      <c r="D9" s="13" t="s">
        <v>191</v>
      </c>
      <c r="E9" s="7">
        <v>1</v>
      </c>
      <c r="F9" s="13" t="s">
        <v>191</v>
      </c>
    </row>
    <row r="10" spans="1:17" x14ac:dyDescent="0.25">
      <c r="A10" s="7" t="s">
        <v>200</v>
      </c>
      <c r="B10" s="7" t="s">
        <v>201</v>
      </c>
      <c r="C10" s="13" t="s">
        <v>191</v>
      </c>
      <c r="D10" s="13" t="s">
        <v>191</v>
      </c>
      <c r="E10" s="13" t="s">
        <v>191</v>
      </c>
      <c r="F10" s="7">
        <v>2</v>
      </c>
      <c r="H10" t="s">
        <v>564</v>
      </c>
    </row>
    <row r="11" spans="1:17" x14ac:dyDescent="0.25">
      <c r="A11" s="7" t="s">
        <v>202</v>
      </c>
      <c r="B11" s="7" t="s">
        <v>203</v>
      </c>
      <c r="C11" s="7">
        <v>44</v>
      </c>
      <c r="D11" s="7">
        <v>86</v>
      </c>
      <c r="E11" s="7">
        <v>14</v>
      </c>
      <c r="F11" s="7">
        <v>247</v>
      </c>
      <c r="H11" t="s">
        <v>565</v>
      </c>
    </row>
    <row r="12" spans="1:17" x14ac:dyDescent="0.25">
      <c r="A12" s="7" t="s">
        <v>204</v>
      </c>
      <c r="B12" s="7" t="s">
        <v>205</v>
      </c>
      <c r="C12" s="7">
        <v>35</v>
      </c>
      <c r="D12" s="7">
        <v>27</v>
      </c>
      <c r="E12" s="7">
        <v>9</v>
      </c>
      <c r="F12" s="7">
        <v>10</v>
      </c>
      <c r="H12" s="7" t="s">
        <v>566</v>
      </c>
    </row>
    <row r="13" spans="1:17" x14ac:dyDescent="0.25">
      <c r="A13" s="7" t="s">
        <v>206</v>
      </c>
      <c r="B13" s="7" t="s">
        <v>207</v>
      </c>
      <c r="C13" s="13" t="s">
        <v>191</v>
      </c>
      <c r="D13" s="13" t="s">
        <v>191</v>
      </c>
      <c r="E13" s="7">
        <v>2</v>
      </c>
      <c r="F13" s="7">
        <v>2</v>
      </c>
      <c r="H13" s="7" t="s">
        <v>446</v>
      </c>
    </row>
    <row r="14" spans="1:17" x14ac:dyDescent="0.25">
      <c r="A14" s="7" t="s">
        <v>208</v>
      </c>
      <c r="B14" s="7" t="s">
        <v>209</v>
      </c>
      <c r="C14" s="7">
        <v>5</v>
      </c>
      <c r="D14" s="13" t="s">
        <v>191</v>
      </c>
      <c r="E14" s="13" t="s">
        <v>191</v>
      </c>
      <c r="F14" s="13" t="s">
        <v>191</v>
      </c>
      <c r="H14" s="7" t="s">
        <v>447</v>
      </c>
    </row>
    <row r="15" spans="1:17" x14ac:dyDescent="0.25">
      <c r="A15" s="7" t="s">
        <v>210</v>
      </c>
      <c r="B15" s="7" t="s">
        <v>211</v>
      </c>
      <c r="C15" s="7">
        <v>2</v>
      </c>
      <c r="D15" s="7">
        <v>8</v>
      </c>
      <c r="E15" s="7">
        <v>3</v>
      </c>
      <c r="F15" s="7">
        <v>34</v>
      </c>
    </row>
    <row r="16" spans="1:17" x14ac:dyDescent="0.25">
      <c r="A16" s="7" t="s">
        <v>212</v>
      </c>
      <c r="B16" s="7" t="s">
        <v>213</v>
      </c>
      <c r="C16" s="7">
        <v>2</v>
      </c>
      <c r="D16" s="13" t="s">
        <v>191</v>
      </c>
      <c r="E16" s="13" t="s">
        <v>191</v>
      </c>
      <c r="F16" s="7">
        <v>19</v>
      </c>
    </row>
    <row r="17" spans="1:8" x14ac:dyDescent="0.25">
      <c r="A17" s="7" t="s">
        <v>214</v>
      </c>
      <c r="B17" s="7" t="s">
        <v>215</v>
      </c>
      <c r="C17" s="13" t="s">
        <v>191</v>
      </c>
      <c r="D17" s="13" t="s">
        <v>191</v>
      </c>
      <c r="E17" s="13" t="s">
        <v>191</v>
      </c>
      <c r="F17" s="7">
        <v>3</v>
      </c>
      <c r="H17">
        <v>88</v>
      </c>
    </row>
    <row r="18" spans="1:8" x14ac:dyDescent="0.25">
      <c r="A18" s="7" t="s">
        <v>216</v>
      </c>
      <c r="B18" s="7" t="s">
        <v>184</v>
      </c>
      <c r="C18" s="13" t="s">
        <v>217</v>
      </c>
      <c r="D18" s="13" t="s">
        <v>217</v>
      </c>
      <c r="E18" s="13" t="s">
        <v>217</v>
      </c>
      <c r="F18" s="13" t="s">
        <v>217</v>
      </c>
      <c r="H18">
        <v>10</v>
      </c>
    </row>
    <row r="19" spans="1:8" x14ac:dyDescent="0.25">
      <c r="A19" s="7" t="s">
        <v>218</v>
      </c>
      <c r="B19" s="7" t="s">
        <v>219</v>
      </c>
      <c r="C19" s="7">
        <v>95</v>
      </c>
      <c r="D19" s="13" t="s">
        <v>191</v>
      </c>
      <c r="E19" s="13" t="s">
        <v>191</v>
      </c>
      <c r="F19" s="13" t="s">
        <v>191</v>
      </c>
      <c r="H19">
        <v>0</v>
      </c>
    </row>
    <row r="20" spans="1:8" x14ac:dyDescent="0.25">
      <c r="A20" s="7" t="s">
        <v>220</v>
      </c>
      <c r="B20" s="7" t="s">
        <v>221</v>
      </c>
      <c r="C20" s="7">
        <v>191</v>
      </c>
      <c r="D20" s="7">
        <v>195</v>
      </c>
      <c r="E20" s="7">
        <v>20</v>
      </c>
      <c r="F20" s="13" t="s">
        <v>191</v>
      </c>
      <c r="H20" s="7">
        <v>0</v>
      </c>
    </row>
    <row r="21" spans="1:8" x14ac:dyDescent="0.25">
      <c r="A21" s="7" t="s">
        <v>222</v>
      </c>
      <c r="B21" s="7" t="s">
        <v>184</v>
      </c>
      <c r="C21" s="13" t="s">
        <v>217</v>
      </c>
      <c r="D21" s="13" t="s">
        <v>217</v>
      </c>
      <c r="E21" s="13" t="s">
        <v>217</v>
      </c>
      <c r="F21" s="13" t="s">
        <v>217</v>
      </c>
      <c r="H21">
        <v>0</v>
      </c>
    </row>
    <row r="22" spans="1:8" x14ac:dyDescent="0.25">
      <c r="A22" s="7" t="s">
        <v>223</v>
      </c>
      <c r="B22" s="7" t="s">
        <v>224</v>
      </c>
      <c r="C22" s="13" t="s">
        <v>191</v>
      </c>
      <c r="D22" s="7">
        <v>4</v>
      </c>
      <c r="E22" s="7">
        <v>2</v>
      </c>
      <c r="F22" s="7">
        <v>7</v>
      </c>
      <c r="H22">
        <f>AVERAGE(H17:H21)/100</f>
        <v>0.19600000000000001</v>
      </c>
    </row>
    <row r="23" spans="1:8" x14ac:dyDescent="0.25">
      <c r="A23" s="7" t="s">
        <v>225</v>
      </c>
      <c r="B23" s="7" t="s">
        <v>226</v>
      </c>
      <c r="C23" s="7">
        <v>1</v>
      </c>
      <c r="D23" s="7">
        <v>3</v>
      </c>
      <c r="E23" s="7">
        <v>30</v>
      </c>
      <c r="F23" s="7">
        <v>21</v>
      </c>
    </row>
    <row r="24" spans="1:8" x14ac:dyDescent="0.25">
      <c r="A24" s="7" t="s">
        <v>227</v>
      </c>
      <c r="B24" s="7" t="s">
        <v>228</v>
      </c>
      <c r="C24" s="7">
        <v>1</v>
      </c>
      <c r="D24" s="7">
        <v>2</v>
      </c>
      <c r="E24" s="7">
        <v>4</v>
      </c>
      <c r="F24" s="7">
        <v>16</v>
      </c>
    </row>
    <row r="25" spans="1:8" x14ac:dyDescent="0.25">
      <c r="A25" s="7" t="s">
        <v>229</v>
      </c>
      <c r="B25" s="7" t="s">
        <v>230</v>
      </c>
      <c r="C25" s="7">
        <v>1</v>
      </c>
      <c r="D25" s="13" t="s">
        <v>191</v>
      </c>
      <c r="E25" s="13" t="s">
        <v>191</v>
      </c>
      <c r="F25" s="7">
        <v>1</v>
      </c>
    </row>
    <row r="26" spans="1:8" x14ac:dyDescent="0.25">
      <c r="A26" s="7" t="s">
        <v>231</v>
      </c>
      <c r="B26" s="7" t="s">
        <v>184</v>
      </c>
      <c r="C26" s="13" t="s">
        <v>191</v>
      </c>
      <c r="D26" s="13" t="s">
        <v>217</v>
      </c>
      <c r="E26" s="13" t="s">
        <v>217</v>
      </c>
      <c r="F26" s="13" t="s">
        <v>217</v>
      </c>
    </row>
    <row r="27" spans="1:8" x14ac:dyDescent="0.25">
      <c r="A27" s="7" t="s">
        <v>232</v>
      </c>
      <c r="B27" s="7" t="s">
        <v>233</v>
      </c>
      <c r="C27" s="13" t="s">
        <v>191</v>
      </c>
      <c r="D27" s="7">
        <v>11</v>
      </c>
      <c r="E27" s="7">
        <v>3</v>
      </c>
      <c r="F27" s="7">
        <v>3</v>
      </c>
      <c r="G27" s="15">
        <f>D27+D28+D29+D30+D31</f>
        <v>395</v>
      </c>
      <c r="H27">
        <f>SUM(D27:D31)/18</f>
        <v>21.944444444444443</v>
      </c>
    </row>
    <row r="28" spans="1:8" x14ac:dyDescent="0.25">
      <c r="A28" s="7" t="s">
        <v>234</v>
      </c>
      <c r="B28" s="7" t="s">
        <v>235</v>
      </c>
      <c r="C28" s="7">
        <v>79</v>
      </c>
      <c r="D28" s="7">
        <v>247</v>
      </c>
      <c r="E28" s="7">
        <v>93</v>
      </c>
      <c r="F28" s="7">
        <v>206</v>
      </c>
    </row>
    <row r="29" spans="1:8" x14ac:dyDescent="0.25">
      <c r="A29" s="7" t="s">
        <v>236</v>
      </c>
      <c r="B29" s="7" t="s">
        <v>237</v>
      </c>
      <c r="C29" s="7">
        <v>3</v>
      </c>
      <c r="D29" s="7">
        <v>3</v>
      </c>
      <c r="E29" s="13" t="s">
        <v>191</v>
      </c>
      <c r="F29" s="13" t="s">
        <v>191</v>
      </c>
    </row>
    <row r="30" spans="1:8" x14ac:dyDescent="0.25">
      <c r="A30" s="7" t="s">
        <v>238</v>
      </c>
      <c r="B30" s="7" t="s">
        <v>239</v>
      </c>
      <c r="C30" s="7">
        <v>5</v>
      </c>
      <c r="D30" s="7">
        <v>6</v>
      </c>
      <c r="E30" s="7">
        <v>3</v>
      </c>
      <c r="F30" s="7">
        <v>7</v>
      </c>
    </row>
    <row r="31" spans="1:8" x14ac:dyDescent="0.25">
      <c r="A31" s="7" t="s">
        <v>240</v>
      </c>
      <c r="B31" s="7" t="s">
        <v>241</v>
      </c>
      <c r="C31" s="7">
        <v>1</v>
      </c>
      <c r="D31" s="7">
        <v>128</v>
      </c>
      <c r="E31" s="7">
        <v>77</v>
      </c>
      <c r="F31" s="7">
        <v>168</v>
      </c>
    </row>
    <row r="32" spans="1:8" x14ac:dyDescent="0.25">
      <c r="A32" s="7" t="s">
        <v>242</v>
      </c>
      <c r="B32" s="7" t="s">
        <v>217</v>
      </c>
      <c r="C32" s="13" t="s">
        <v>217</v>
      </c>
      <c r="D32" s="13" t="s">
        <v>217</v>
      </c>
      <c r="E32" s="13" t="s">
        <v>217</v>
      </c>
      <c r="F32" s="13" t="s">
        <v>217</v>
      </c>
    </row>
    <row r="33" spans="1:6" x14ac:dyDescent="0.25">
      <c r="A33" s="7" t="s">
        <v>243</v>
      </c>
      <c r="B33" s="7" t="s">
        <v>244</v>
      </c>
      <c r="C33" s="13" t="s">
        <v>191</v>
      </c>
      <c r="D33" s="13" t="s">
        <v>191</v>
      </c>
      <c r="E33" s="13" t="s">
        <v>191</v>
      </c>
      <c r="F33" s="7">
        <v>12</v>
      </c>
    </row>
    <row r="34" spans="1:6" x14ac:dyDescent="0.25">
      <c r="A34" s="7" t="s">
        <v>245</v>
      </c>
      <c r="B34" s="7" t="s">
        <v>217</v>
      </c>
      <c r="C34" s="13" t="s">
        <v>217</v>
      </c>
      <c r="D34" s="13" t="s">
        <v>217</v>
      </c>
      <c r="E34" s="13" t="s">
        <v>217</v>
      </c>
      <c r="F34" s="13" t="s">
        <v>217</v>
      </c>
    </row>
    <row r="35" spans="1:6" x14ac:dyDescent="0.25">
      <c r="A35" s="7" t="s">
        <v>246</v>
      </c>
      <c r="B35" s="7" t="s">
        <v>247</v>
      </c>
      <c r="C35" s="7">
        <v>3</v>
      </c>
      <c r="D35" s="7">
        <v>21</v>
      </c>
      <c r="E35" s="7">
        <v>7</v>
      </c>
      <c r="F35" s="7">
        <v>36</v>
      </c>
    </row>
    <row r="36" spans="1:6" x14ac:dyDescent="0.25">
      <c r="A36" s="7" t="s">
        <v>248</v>
      </c>
      <c r="B36" s="7" t="s">
        <v>184</v>
      </c>
      <c r="C36" s="13" t="s">
        <v>217</v>
      </c>
      <c r="D36" s="13" t="s">
        <v>217</v>
      </c>
      <c r="E36" s="13" t="s">
        <v>217</v>
      </c>
      <c r="F36" s="13" t="s">
        <v>217</v>
      </c>
    </row>
    <row r="37" spans="1:6" x14ac:dyDescent="0.25">
      <c r="A37" s="7" t="s">
        <v>249</v>
      </c>
      <c r="B37" s="7" t="s">
        <v>250</v>
      </c>
      <c r="C37" s="13" t="s">
        <v>251</v>
      </c>
      <c r="D37" s="13" t="s">
        <v>191</v>
      </c>
      <c r="E37" s="13" t="s">
        <v>191</v>
      </c>
      <c r="F37" s="13" t="s">
        <v>191</v>
      </c>
    </row>
    <row r="38" spans="1:6" x14ac:dyDescent="0.25">
      <c r="A38" s="7" t="s">
        <v>252</v>
      </c>
      <c r="B38" s="7" t="s">
        <v>253</v>
      </c>
      <c r="C38" s="13" t="s">
        <v>251</v>
      </c>
      <c r="D38" s="13" t="s">
        <v>251</v>
      </c>
      <c r="E38" s="13" t="s">
        <v>251</v>
      </c>
      <c r="F38" s="13" t="s">
        <v>251</v>
      </c>
    </row>
    <row r="39" spans="1:6" x14ac:dyDescent="0.25">
      <c r="A39" s="7" t="s">
        <v>254</v>
      </c>
      <c r="B39" s="7" t="s">
        <v>255</v>
      </c>
      <c r="C39" s="13" t="s">
        <v>251</v>
      </c>
      <c r="D39" s="13" t="s">
        <v>191</v>
      </c>
      <c r="E39" s="13" t="s">
        <v>191</v>
      </c>
      <c r="F39" s="13" t="s">
        <v>191</v>
      </c>
    </row>
    <row r="40" spans="1:6" x14ac:dyDescent="0.25">
      <c r="A40" s="7" t="s">
        <v>256</v>
      </c>
      <c r="B40" s="7" t="s">
        <v>257</v>
      </c>
      <c r="C40" s="7">
        <v>2</v>
      </c>
      <c r="D40" s="13" t="s">
        <v>191</v>
      </c>
      <c r="E40" s="13" t="s">
        <v>251</v>
      </c>
      <c r="F40" s="13" t="s">
        <v>191</v>
      </c>
    </row>
    <row r="41" spans="1:6" x14ac:dyDescent="0.25">
      <c r="A41" s="7" t="s">
        <v>258</v>
      </c>
      <c r="B41" s="7" t="s">
        <v>184</v>
      </c>
      <c r="C41" s="13" t="s">
        <v>217</v>
      </c>
      <c r="D41" s="13" t="s">
        <v>217</v>
      </c>
      <c r="E41" s="13" t="s">
        <v>217</v>
      </c>
      <c r="F41" s="13" t="s">
        <v>217</v>
      </c>
    </row>
    <row r="42" spans="1:6" x14ac:dyDescent="0.25">
      <c r="A42" s="7" t="s">
        <v>259</v>
      </c>
      <c r="B42" s="7" t="s">
        <v>260</v>
      </c>
      <c r="C42" s="13" t="s">
        <v>191</v>
      </c>
      <c r="D42" s="13" t="s">
        <v>191</v>
      </c>
      <c r="E42" s="13" t="s">
        <v>191</v>
      </c>
      <c r="F42" s="7">
        <v>1</v>
      </c>
    </row>
    <row r="43" spans="1:6" x14ac:dyDescent="0.25">
      <c r="A43" s="7" t="s">
        <v>261</v>
      </c>
      <c r="B43" s="7" t="s">
        <v>262</v>
      </c>
      <c r="C43" s="13" t="s">
        <v>191</v>
      </c>
      <c r="D43" s="7">
        <v>1</v>
      </c>
      <c r="E43" s="13" t="s">
        <v>191</v>
      </c>
      <c r="F43" s="13" t="s">
        <v>191</v>
      </c>
    </row>
    <row r="44" spans="1:6" x14ac:dyDescent="0.25">
      <c r="A44" s="7" t="s">
        <v>263</v>
      </c>
      <c r="B44" s="7" t="s">
        <v>264</v>
      </c>
      <c r="C44" s="13" t="s">
        <v>191</v>
      </c>
      <c r="D44" s="13" t="s">
        <v>191</v>
      </c>
      <c r="E44" s="13" t="s">
        <v>191</v>
      </c>
      <c r="F44" s="7">
        <v>2</v>
      </c>
    </row>
    <row r="45" spans="1:6" x14ac:dyDescent="0.25">
      <c r="A45" s="7" t="s">
        <v>265</v>
      </c>
      <c r="B45" s="7" t="s">
        <v>266</v>
      </c>
      <c r="C45" s="7">
        <v>5</v>
      </c>
      <c r="D45" s="7">
        <v>47</v>
      </c>
      <c r="E45" s="7">
        <v>23</v>
      </c>
      <c r="F45" s="7">
        <v>28</v>
      </c>
    </row>
    <row r="46" spans="1:6" x14ac:dyDescent="0.25">
      <c r="A46" s="7" t="s">
        <v>267</v>
      </c>
      <c r="B46" s="7" t="s">
        <v>268</v>
      </c>
      <c r="C46" s="7">
        <v>9</v>
      </c>
      <c r="D46" s="7">
        <v>26</v>
      </c>
      <c r="E46" s="7">
        <v>7</v>
      </c>
      <c r="F46" s="7">
        <v>25</v>
      </c>
    </row>
    <row r="47" spans="1:6" x14ac:dyDescent="0.25">
      <c r="A47" s="7" t="s">
        <v>269</v>
      </c>
      <c r="B47" s="7" t="s">
        <v>270</v>
      </c>
      <c r="C47" s="7">
        <v>3</v>
      </c>
      <c r="D47" s="13" t="s">
        <v>191</v>
      </c>
      <c r="E47" s="13" t="s">
        <v>191</v>
      </c>
      <c r="F47" s="7">
        <v>1</v>
      </c>
    </row>
    <row r="48" spans="1:6" x14ac:dyDescent="0.25">
      <c r="A48" s="7" t="s">
        <v>271</v>
      </c>
      <c r="B48" s="7" t="s">
        <v>272</v>
      </c>
      <c r="C48" s="7">
        <v>8</v>
      </c>
      <c r="D48" s="7">
        <v>37</v>
      </c>
      <c r="E48" s="7">
        <v>20</v>
      </c>
      <c r="F48" s="7">
        <v>10</v>
      </c>
    </row>
    <row r="49" spans="1:6" x14ac:dyDescent="0.25">
      <c r="A49" s="7" t="s">
        <v>273</v>
      </c>
      <c r="B49" s="7" t="s">
        <v>274</v>
      </c>
      <c r="C49" s="13" t="s">
        <v>191</v>
      </c>
      <c r="D49" s="7">
        <v>3</v>
      </c>
      <c r="E49" s="13" t="s">
        <v>191</v>
      </c>
      <c r="F49" s="13" t="s">
        <v>191</v>
      </c>
    </row>
    <row r="50" spans="1:6" x14ac:dyDescent="0.25">
      <c r="A50" s="7" t="s">
        <v>275</v>
      </c>
      <c r="B50" s="7" t="s">
        <v>276</v>
      </c>
      <c r="C50" s="7">
        <v>2</v>
      </c>
      <c r="D50" s="13" t="s">
        <v>191</v>
      </c>
      <c r="E50" s="13" t="s">
        <v>191</v>
      </c>
      <c r="F50" s="13" t="s">
        <v>191</v>
      </c>
    </row>
    <row r="51" spans="1:6" x14ac:dyDescent="0.25">
      <c r="A51" s="7" t="s">
        <v>277</v>
      </c>
      <c r="B51" s="7" t="s">
        <v>278</v>
      </c>
      <c r="C51" s="13" t="s">
        <v>191</v>
      </c>
      <c r="D51" s="13" t="s">
        <v>191</v>
      </c>
      <c r="E51" s="7">
        <v>2</v>
      </c>
      <c r="F51" s="7">
        <v>4</v>
      </c>
    </row>
    <row r="52" spans="1:6" x14ac:dyDescent="0.25">
      <c r="A52" s="7" t="s">
        <v>279</v>
      </c>
      <c r="B52" s="7" t="s">
        <v>184</v>
      </c>
      <c r="C52" s="13" t="s">
        <v>217</v>
      </c>
      <c r="D52" s="13" t="s">
        <v>217</v>
      </c>
      <c r="E52" s="13" t="s">
        <v>217</v>
      </c>
      <c r="F52" s="13" t="s">
        <v>217</v>
      </c>
    </row>
    <row r="53" spans="1:6" x14ac:dyDescent="0.25">
      <c r="A53" s="7" t="s">
        <v>280</v>
      </c>
      <c r="B53" s="7" t="s">
        <v>281</v>
      </c>
      <c r="C53" s="7">
        <v>1</v>
      </c>
      <c r="D53" s="7">
        <v>7</v>
      </c>
      <c r="E53" s="7">
        <v>2</v>
      </c>
      <c r="F53" s="7">
        <v>5</v>
      </c>
    </row>
    <row r="54" spans="1:6" x14ac:dyDescent="0.25">
      <c r="A54" s="7" t="s">
        <v>282</v>
      </c>
      <c r="B54" s="7" t="s">
        <v>283</v>
      </c>
      <c r="C54" s="7">
        <v>43</v>
      </c>
      <c r="D54" s="7">
        <v>13</v>
      </c>
      <c r="E54" s="7">
        <v>21</v>
      </c>
      <c r="F54" s="7">
        <v>228</v>
      </c>
    </row>
    <row r="55" spans="1:6" x14ac:dyDescent="0.25">
      <c r="A55" s="7" t="s">
        <v>284</v>
      </c>
      <c r="B55" s="7" t="s">
        <v>285</v>
      </c>
      <c r="C55" s="13" t="s">
        <v>191</v>
      </c>
      <c r="D55" s="13" t="s">
        <v>191</v>
      </c>
      <c r="E55" s="13" t="s">
        <v>191</v>
      </c>
      <c r="F55" s="7">
        <v>1</v>
      </c>
    </row>
    <row r="56" spans="1:6" x14ac:dyDescent="0.25">
      <c r="A56" s="7" t="s">
        <v>286</v>
      </c>
      <c r="B56" s="7" t="s">
        <v>287</v>
      </c>
      <c r="C56" s="7">
        <v>14</v>
      </c>
      <c r="D56" s="7">
        <v>28</v>
      </c>
      <c r="E56" s="7">
        <v>20</v>
      </c>
      <c r="F56" s="7">
        <v>11</v>
      </c>
    </row>
    <row r="57" spans="1:6" x14ac:dyDescent="0.25">
      <c r="A57" s="7" t="s">
        <v>288</v>
      </c>
      <c r="B57" s="7" t="s">
        <v>289</v>
      </c>
      <c r="C57" s="7">
        <v>10</v>
      </c>
      <c r="D57" s="13" t="s">
        <v>191</v>
      </c>
      <c r="E57" s="13" t="s">
        <v>191</v>
      </c>
      <c r="F57" s="7">
        <v>3</v>
      </c>
    </row>
    <row r="58" spans="1:6" x14ac:dyDescent="0.25">
      <c r="A58" s="7" t="s">
        <v>290</v>
      </c>
      <c r="B58" s="7" t="s">
        <v>217</v>
      </c>
      <c r="C58" s="13" t="s">
        <v>217</v>
      </c>
      <c r="D58" s="13" t="s">
        <v>217</v>
      </c>
      <c r="E58" s="13" t="s">
        <v>217</v>
      </c>
      <c r="F58" s="13" t="s">
        <v>217</v>
      </c>
    </row>
    <row r="59" spans="1:6" x14ac:dyDescent="0.25">
      <c r="A59" s="7" t="s">
        <v>291</v>
      </c>
      <c r="B59" s="7" t="s">
        <v>292</v>
      </c>
      <c r="C59" s="7">
        <v>2</v>
      </c>
      <c r="D59" s="13" t="s">
        <v>191</v>
      </c>
      <c r="E59" s="13" t="s">
        <v>191</v>
      </c>
      <c r="F59" s="13" t="s">
        <v>191</v>
      </c>
    </row>
    <row r="60" spans="1:6" x14ac:dyDescent="0.25">
      <c r="A60" s="7" t="s">
        <v>293</v>
      </c>
      <c r="B60" s="7" t="s">
        <v>184</v>
      </c>
      <c r="C60" s="13" t="s">
        <v>217</v>
      </c>
      <c r="D60" s="13" t="s">
        <v>217</v>
      </c>
      <c r="E60" s="13" t="s">
        <v>217</v>
      </c>
      <c r="F60" s="13" t="s">
        <v>217</v>
      </c>
    </row>
    <row r="61" spans="1:6" x14ac:dyDescent="0.25">
      <c r="A61" s="7" t="s">
        <v>294</v>
      </c>
      <c r="B61" s="7" t="s">
        <v>295</v>
      </c>
      <c r="C61" s="13" t="s">
        <v>191</v>
      </c>
      <c r="D61" s="13" t="s">
        <v>191</v>
      </c>
      <c r="E61" s="7">
        <v>1</v>
      </c>
      <c r="F61" s="7">
        <v>17</v>
      </c>
    </row>
    <row r="62" spans="1:6" x14ac:dyDescent="0.25">
      <c r="A62" s="7" t="s">
        <v>296</v>
      </c>
      <c r="B62" s="7" t="s">
        <v>217</v>
      </c>
      <c r="C62" s="13" t="s">
        <v>217</v>
      </c>
      <c r="D62" s="13" t="s">
        <v>217</v>
      </c>
      <c r="E62" s="13" t="s">
        <v>217</v>
      </c>
      <c r="F62" s="13" t="s">
        <v>217</v>
      </c>
    </row>
    <row r="63" spans="1:6" x14ac:dyDescent="0.25">
      <c r="A63" s="7" t="s">
        <v>297</v>
      </c>
      <c r="B63" s="7" t="s">
        <v>298</v>
      </c>
      <c r="C63" s="13" t="s">
        <v>191</v>
      </c>
      <c r="D63" s="13" t="s">
        <v>191</v>
      </c>
      <c r="E63" s="7">
        <v>3</v>
      </c>
      <c r="F63" s="13" t="s">
        <v>191</v>
      </c>
    </row>
    <row r="64" spans="1:6" x14ac:dyDescent="0.25">
      <c r="A64" s="7" t="s">
        <v>299</v>
      </c>
      <c r="B64" s="7" t="s">
        <v>300</v>
      </c>
      <c r="C64" s="7">
        <v>1</v>
      </c>
      <c r="D64" s="13" t="s">
        <v>191</v>
      </c>
      <c r="E64" s="13" t="s">
        <v>191</v>
      </c>
      <c r="F64" s="7">
        <v>3</v>
      </c>
    </row>
    <row r="65" spans="1:8" x14ac:dyDescent="0.25">
      <c r="A65" s="7" t="s">
        <v>301</v>
      </c>
      <c r="B65" s="7" t="s">
        <v>184</v>
      </c>
      <c r="C65" s="13" t="s">
        <v>217</v>
      </c>
      <c r="D65" s="13" t="s">
        <v>217</v>
      </c>
      <c r="E65" s="13" t="s">
        <v>217</v>
      </c>
      <c r="F65" s="13" t="s">
        <v>217</v>
      </c>
    </row>
    <row r="66" spans="1:8" x14ac:dyDescent="0.25">
      <c r="A66" s="7" t="s">
        <v>302</v>
      </c>
      <c r="B66" s="7" t="s">
        <v>303</v>
      </c>
      <c r="C66" s="13" t="s">
        <v>191</v>
      </c>
      <c r="D66" s="13" t="s">
        <v>191</v>
      </c>
      <c r="E66" s="13" t="s">
        <v>191</v>
      </c>
      <c r="F66" s="7">
        <v>7</v>
      </c>
      <c r="H66" s="15"/>
    </row>
    <row r="67" spans="1:8" x14ac:dyDescent="0.25">
      <c r="A67" s="7" t="s">
        <v>304</v>
      </c>
      <c r="B67" s="7" t="s">
        <v>305</v>
      </c>
      <c r="C67" s="7">
        <v>5</v>
      </c>
      <c r="D67" s="13" t="s">
        <v>191</v>
      </c>
      <c r="E67" s="13" t="s">
        <v>191</v>
      </c>
      <c r="F67" s="13" t="s">
        <v>191</v>
      </c>
    </row>
    <row r="68" spans="1:8" x14ac:dyDescent="0.25">
      <c r="A68" s="7" t="s">
        <v>306</v>
      </c>
      <c r="B68" s="7" t="s">
        <v>307</v>
      </c>
      <c r="C68" s="13" t="s">
        <v>191</v>
      </c>
      <c r="D68" s="7">
        <v>1</v>
      </c>
      <c r="E68" s="13" t="s">
        <v>191</v>
      </c>
      <c r="F68" s="7">
        <v>2</v>
      </c>
      <c r="H68" s="15">
        <f>SUM(C66:C85)/9</f>
        <v>38.666666666666664</v>
      </c>
    </row>
    <row r="69" spans="1:8" x14ac:dyDescent="0.25">
      <c r="A69" s="7" t="s">
        <v>308</v>
      </c>
      <c r="B69" s="7" t="s">
        <v>309</v>
      </c>
      <c r="C69" s="7">
        <v>53</v>
      </c>
      <c r="D69" s="7">
        <v>20</v>
      </c>
      <c r="E69" s="7">
        <v>25</v>
      </c>
      <c r="F69" s="7">
        <v>10</v>
      </c>
    </row>
    <row r="70" spans="1:8" x14ac:dyDescent="0.25">
      <c r="A70" s="7" t="s">
        <v>310</v>
      </c>
      <c r="B70" s="7" t="s">
        <v>311</v>
      </c>
      <c r="C70" s="7">
        <v>8</v>
      </c>
      <c r="D70" s="7">
        <v>9</v>
      </c>
      <c r="E70" s="7">
        <v>2</v>
      </c>
      <c r="F70" s="7">
        <v>8</v>
      </c>
    </row>
    <row r="71" spans="1:8" x14ac:dyDescent="0.25">
      <c r="A71" s="7" t="s">
        <v>312</v>
      </c>
      <c r="B71" s="7" t="s">
        <v>313</v>
      </c>
      <c r="C71" s="13" t="s">
        <v>191</v>
      </c>
      <c r="D71" s="7">
        <v>1</v>
      </c>
      <c r="E71" s="13" t="s">
        <v>191</v>
      </c>
      <c r="F71" s="7">
        <v>1</v>
      </c>
    </row>
    <row r="72" spans="1:8" x14ac:dyDescent="0.25">
      <c r="A72" s="7" t="s">
        <v>314</v>
      </c>
      <c r="B72" s="7" t="s">
        <v>315</v>
      </c>
      <c r="C72" s="7">
        <v>37</v>
      </c>
      <c r="D72" s="7">
        <v>121</v>
      </c>
      <c r="E72" s="7">
        <v>43</v>
      </c>
      <c r="F72" s="7">
        <v>158</v>
      </c>
    </row>
    <row r="73" spans="1:8" x14ac:dyDescent="0.25">
      <c r="A73" s="7" t="s">
        <v>316</v>
      </c>
      <c r="B73" s="7" t="s">
        <v>317</v>
      </c>
      <c r="C73" s="7">
        <v>2</v>
      </c>
      <c r="D73" s="13" t="s">
        <v>191</v>
      </c>
      <c r="E73" s="13" t="s">
        <v>191</v>
      </c>
      <c r="F73" s="13" t="s">
        <v>191</v>
      </c>
    </row>
    <row r="74" spans="1:8" x14ac:dyDescent="0.25">
      <c r="A74" s="7" t="s">
        <v>318</v>
      </c>
      <c r="B74" s="7" t="s">
        <v>319</v>
      </c>
      <c r="C74" s="13" t="s">
        <v>191</v>
      </c>
      <c r="D74" s="7">
        <v>3</v>
      </c>
      <c r="E74" s="13" t="s">
        <v>191</v>
      </c>
      <c r="F74" s="7">
        <v>1</v>
      </c>
    </row>
    <row r="75" spans="1:8" x14ac:dyDescent="0.25">
      <c r="A75" s="7" t="s">
        <v>320</v>
      </c>
      <c r="B75" s="7" t="s">
        <v>321</v>
      </c>
      <c r="C75" s="7">
        <v>19</v>
      </c>
      <c r="D75" s="7">
        <v>46</v>
      </c>
      <c r="E75" s="7">
        <v>8</v>
      </c>
      <c r="F75" s="7">
        <v>24</v>
      </c>
    </row>
    <row r="76" spans="1:8" x14ac:dyDescent="0.25">
      <c r="A76" s="7" t="s">
        <v>322</v>
      </c>
      <c r="B76" s="7" t="s">
        <v>323</v>
      </c>
      <c r="C76" s="7">
        <v>21</v>
      </c>
      <c r="D76" s="7">
        <v>52</v>
      </c>
      <c r="E76" s="7">
        <v>93</v>
      </c>
      <c r="F76" s="7">
        <v>60</v>
      </c>
    </row>
    <row r="77" spans="1:8" x14ac:dyDescent="0.25">
      <c r="A77" s="7" t="s">
        <v>324</v>
      </c>
      <c r="B77" s="7" t="s">
        <v>325</v>
      </c>
      <c r="C77" s="7">
        <v>2</v>
      </c>
      <c r="D77" s="7">
        <v>2</v>
      </c>
      <c r="E77" s="13" t="s">
        <v>191</v>
      </c>
      <c r="F77" s="7">
        <v>2</v>
      </c>
    </row>
    <row r="78" spans="1:8" x14ac:dyDescent="0.25">
      <c r="A78" s="7" t="s">
        <v>326</v>
      </c>
      <c r="B78" s="7" t="s">
        <v>327</v>
      </c>
      <c r="C78" s="7">
        <v>2</v>
      </c>
      <c r="D78" s="7">
        <v>6</v>
      </c>
      <c r="E78" s="7">
        <v>2</v>
      </c>
      <c r="F78" s="7">
        <v>8</v>
      </c>
    </row>
    <row r="79" spans="1:8" x14ac:dyDescent="0.25">
      <c r="A79" s="7" t="s">
        <v>328</v>
      </c>
      <c r="B79" s="7" t="s">
        <v>329</v>
      </c>
      <c r="C79" s="7">
        <v>31</v>
      </c>
      <c r="D79" s="7">
        <v>8</v>
      </c>
      <c r="E79" s="7">
        <v>4</v>
      </c>
      <c r="F79" s="7">
        <v>12</v>
      </c>
    </row>
    <row r="80" spans="1:8" x14ac:dyDescent="0.25">
      <c r="A80" s="7" t="s">
        <v>330</v>
      </c>
      <c r="B80" s="7" t="s">
        <v>331</v>
      </c>
      <c r="C80" s="13" t="s">
        <v>191</v>
      </c>
      <c r="D80" s="7">
        <v>9</v>
      </c>
      <c r="E80" s="7">
        <v>1</v>
      </c>
      <c r="F80" s="7">
        <v>2</v>
      </c>
    </row>
    <row r="81" spans="1:10" x14ac:dyDescent="0.25">
      <c r="A81" s="7" t="s">
        <v>332</v>
      </c>
      <c r="B81" s="7" t="s">
        <v>333</v>
      </c>
      <c r="C81" s="13" t="s">
        <v>191</v>
      </c>
      <c r="D81" s="13" t="s">
        <v>191</v>
      </c>
      <c r="E81" s="13" t="s">
        <v>191</v>
      </c>
      <c r="F81" s="7">
        <v>1</v>
      </c>
    </row>
    <row r="82" spans="1:10" x14ac:dyDescent="0.25">
      <c r="A82" s="7" t="s">
        <v>334</v>
      </c>
      <c r="B82" s="7" t="s">
        <v>335</v>
      </c>
      <c r="C82" s="7">
        <v>53</v>
      </c>
      <c r="D82" s="7">
        <v>13</v>
      </c>
      <c r="E82" s="13" t="s">
        <v>191</v>
      </c>
      <c r="F82" s="7">
        <v>2</v>
      </c>
    </row>
    <row r="83" spans="1:10" x14ac:dyDescent="0.25">
      <c r="A83" s="7" t="s">
        <v>336</v>
      </c>
      <c r="B83" s="7" t="s">
        <v>337</v>
      </c>
      <c r="C83" s="7">
        <v>103</v>
      </c>
      <c r="D83" s="7">
        <v>203</v>
      </c>
      <c r="E83" s="7">
        <v>98</v>
      </c>
      <c r="F83" s="7">
        <v>290</v>
      </c>
    </row>
    <row r="84" spans="1:10" x14ac:dyDescent="0.25">
      <c r="A84" s="7" t="s">
        <v>338</v>
      </c>
      <c r="B84" s="7" t="s">
        <v>339</v>
      </c>
      <c r="C84" s="13" t="s">
        <v>191</v>
      </c>
      <c r="D84" s="13" t="s">
        <v>191</v>
      </c>
      <c r="E84" s="7">
        <v>1</v>
      </c>
      <c r="F84" s="7">
        <v>9</v>
      </c>
    </row>
    <row r="85" spans="1:10" x14ac:dyDescent="0.25">
      <c r="A85" s="7" t="s">
        <v>340</v>
      </c>
      <c r="B85" s="7" t="s">
        <v>341</v>
      </c>
      <c r="C85" s="7">
        <v>12</v>
      </c>
      <c r="D85" s="7">
        <v>1</v>
      </c>
      <c r="E85" s="13" t="s">
        <v>191</v>
      </c>
      <c r="F85" s="13" t="s">
        <v>191</v>
      </c>
    </row>
    <row r="86" spans="1:10" x14ac:dyDescent="0.25">
      <c r="A86" s="7" t="s">
        <v>342</v>
      </c>
      <c r="B86" s="7" t="s">
        <v>184</v>
      </c>
      <c r="C86" s="13" t="s">
        <v>217</v>
      </c>
      <c r="D86" s="13" t="s">
        <v>217</v>
      </c>
      <c r="E86" s="13" t="s">
        <v>217</v>
      </c>
      <c r="F86" s="13" t="s">
        <v>217</v>
      </c>
    </row>
    <row r="87" spans="1:10" x14ac:dyDescent="0.25">
      <c r="A87" s="7" t="s">
        <v>343</v>
      </c>
      <c r="B87" s="7" t="s">
        <v>344</v>
      </c>
      <c r="C87" s="13" t="s">
        <v>191</v>
      </c>
      <c r="D87" s="13" t="s">
        <v>191</v>
      </c>
      <c r="E87" s="7">
        <v>3</v>
      </c>
      <c r="F87" s="7">
        <v>3</v>
      </c>
    </row>
    <row r="88" spans="1:10" x14ac:dyDescent="0.25">
      <c r="A88" s="7" t="s">
        <v>345</v>
      </c>
      <c r="B88" s="7" t="s">
        <v>184</v>
      </c>
      <c r="C88" s="13" t="s">
        <v>217</v>
      </c>
      <c r="D88" s="13" t="s">
        <v>217</v>
      </c>
      <c r="E88" s="13" t="s">
        <v>217</v>
      </c>
      <c r="F88" s="13" t="s">
        <v>217</v>
      </c>
    </row>
    <row r="89" spans="1:10" x14ac:dyDescent="0.25">
      <c r="A89" s="7" t="s">
        <v>346</v>
      </c>
      <c r="B89" s="7" t="s">
        <v>347</v>
      </c>
      <c r="C89" s="13" t="s">
        <v>191</v>
      </c>
      <c r="D89" s="13" t="s">
        <v>191</v>
      </c>
      <c r="E89" s="13" t="s">
        <v>191</v>
      </c>
      <c r="F89" s="7">
        <v>9</v>
      </c>
    </row>
    <row r="90" spans="1:10" x14ac:dyDescent="0.25">
      <c r="A90" s="7" t="s">
        <v>348</v>
      </c>
      <c r="B90" s="7" t="s">
        <v>349</v>
      </c>
      <c r="C90" s="13" t="s">
        <v>191</v>
      </c>
      <c r="D90" s="7">
        <v>4</v>
      </c>
      <c r="E90" s="7">
        <v>12</v>
      </c>
      <c r="F90" s="7">
        <v>7</v>
      </c>
    </row>
    <row r="91" spans="1:10" x14ac:dyDescent="0.25">
      <c r="A91" s="7" t="s">
        <v>350</v>
      </c>
      <c r="B91" s="7" t="s">
        <v>184</v>
      </c>
      <c r="C91" s="13" t="s">
        <v>217</v>
      </c>
      <c r="D91" s="13" t="s">
        <v>217</v>
      </c>
      <c r="E91" s="13" t="s">
        <v>217</v>
      </c>
      <c r="F91" s="13" t="s">
        <v>217</v>
      </c>
    </row>
    <row r="92" spans="1:10" x14ac:dyDescent="0.25">
      <c r="A92" s="7" t="s">
        <v>351</v>
      </c>
      <c r="B92" s="7" t="s">
        <v>352</v>
      </c>
      <c r="C92" s="7">
        <v>5</v>
      </c>
      <c r="D92" s="7">
        <v>79</v>
      </c>
      <c r="E92" s="7">
        <v>24</v>
      </c>
      <c r="F92" s="7">
        <v>63</v>
      </c>
    </row>
    <row r="93" spans="1:10" x14ac:dyDescent="0.25">
      <c r="A93" s="7" t="s">
        <v>353</v>
      </c>
      <c r="B93" s="7" t="s">
        <v>354</v>
      </c>
      <c r="C93" s="7">
        <v>12</v>
      </c>
      <c r="D93" s="7">
        <v>76</v>
      </c>
      <c r="E93" s="7">
        <v>21</v>
      </c>
      <c r="F93" s="7">
        <v>6</v>
      </c>
    </row>
    <row r="94" spans="1:10" x14ac:dyDescent="0.25">
      <c r="A94" s="7" t="s">
        <v>355</v>
      </c>
      <c r="B94" s="7" t="s">
        <v>356</v>
      </c>
      <c r="C94" s="7">
        <v>7</v>
      </c>
      <c r="D94" s="7">
        <v>1</v>
      </c>
      <c r="E94" s="7">
        <v>15</v>
      </c>
      <c r="F94" s="7">
        <v>1</v>
      </c>
    </row>
    <row r="95" spans="1:10" x14ac:dyDescent="0.25">
      <c r="A95" s="7" t="s">
        <v>357</v>
      </c>
      <c r="B95" s="7" t="s">
        <v>184</v>
      </c>
      <c r="C95" s="13" t="s">
        <v>217</v>
      </c>
      <c r="D95" s="13" t="s">
        <v>217</v>
      </c>
      <c r="E95" s="13" t="s">
        <v>217</v>
      </c>
      <c r="F95" s="13" t="s">
        <v>217</v>
      </c>
    </row>
    <row r="96" spans="1:10" x14ac:dyDescent="0.25">
      <c r="A96" s="7" t="s">
        <v>358</v>
      </c>
      <c r="B96" s="7" t="s">
        <v>359</v>
      </c>
      <c r="C96" s="7">
        <v>2378</v>
      </c>
      <c r="D96" s="7">
        <v>917</v>
      </c>
      <c r="E96" s="7">
        <v>388</v>
      </c>
      <c r="F96" s="7">
        <v>261</v>
      </c>
      <c r="G96">
        <f>SUM(C96:C105)/9</f>
        <v>308.66666666666669</v>
      </c>
      <c r="H96" s="15">
        <f>SUM(D96:D105)</f>
        <v>2335</v>
      </c>
      <c r="I96" s="15">
        <f>SUM(E96:E105)</f>
        <v>1103</v>
      </c>
      <c r="J96" s="15">
        <f>SUM(F96:F105)</f>
        <v>2695</v>
      </c>
    </row>
    <row r="97" spans="1:6" x14ac:dyDescent="0.25">
      <c r="A97" s="7" t="s">
        <v>360</v>
      </c>
      <c r="B97" s="7" t="s">
        <v>361</v>
      </c>
      <c r="C97" s="7">
        <v>38</v>
      </c>
      <c r="D97" s="7">
        <v>97</v>
      </c>
      <c r="E97" s="13" t="s">
        <v>191</v>
      </c>
      <c r="F97" s="7">
        <v>18</v>
      </c>
    </row>
    <row r="98" spans="1:6" x14ac:dyDescent="0.25">
      <c r="A98" s="7" t="s">
        <v>362</v>
      </c>
      <c r="B98" s="7" t="s">
        <v>363</v>
      </c>
      <c r="C98" s="7">
        <v>204</v>
      </c>
      <c r="D98" s="7">
        <v>632</v>
      </c>
      <c r="E98" s="7">
        <v>421</v>
      </c>
      <c r="F98" s="7">
        <v>1055</v>
      </c>
    </row>
    <row r="99" spans="1:6" x14ac:dyDescent="0.25">
      <c r="A99" s="7" t="s">
        <v>364</v>
      </c>
      <c r="B99" s="7" t="s">
        <v>365</v>
      </c>
      <c r="C99" s="13" t="s">
        <v>191</v>
      </c>
      <c r="D99" s="7">
        <v>2</v>
      </c>
      <c r="E99" s="13" t="s">
        <v>191</v>
      </c>
      <c r="F99" s="13" t="s">
        <v>191</v>
      </c>
    </row>
    <row r="100" spans="1:6" x14ac:dyDescent="0.25">
      <c r="A100" s="7" t="s">
        <v>366</v>
      </c>
      <c r="B100" s="7" t="s">
        <v>367</v>
      </c>
      <c r="C100" s="13" t="s">
        <v>191</v>
      </c>
      <c r="D100" s="13" t="s">
        <v>191</v>
      </c>
      <c r="E100" s="7">
        <v>21</v>
      </c>
      <c r="F100" s="7">
        <v>3</v>
      </c>
    </row>
    <row r="101" spans="1:6" x14ac:dyDescent="0.25">
      <c r="A101" s="7" t="s">
        <v>368</v>
      </c>
      <c r="B101" s="7" t="s">
        <v>369</v>
      </c>
      <c r="C101" s="7">
        <v>119</v>
      </c>
      <c r="D101" s="7">
        <v>234</v>
      </c>
      <c r="E101" s="7">
        <v>180</v>
      </c>
      <c r="F101" s="7">
        <v>330</v>
      </c>
    </row>
    <row r="102" spans="1:6" x14ac:dyDescent="0.25">
      <c r="A102" s="7" t="s">
        <v>370</v>
      </c>
      <c r="B102" s="7" t="s">
        <v>371</v>
      </c>
      <c r="C102" s="13" t="s">
        <v>191</v>
      </c>
      <c r="D102" s="13" t="s">
        <v>191</v>
      </c>
      <c r="E102" s="13" t="s">
        <v>191</v>
      </c>
      <c r="F102" s="7">
        <v>5</v>
      </c>
    </row>
    <row r="103" spans="1:6" x14ac:dyDescent="0.25">
      <c r="A103" s="7" t="s">
        <v>372</v>
      </c>
      <c r="B103" s="7" t="s">
        <v>373</v>
      </c>
      <c r="C103" s="13" t="s">
        <v>191</v>
      </c>
      <c r="D103" s="7">
        <v>5</v>
      </c>
      <c r="E103" s="13" t="s">
        <v>191</v>
      </c>
      <c r="F103" s="7">
        <v>1</v>
      </c>
    </row>
    <row r="104" spans="1:6" x14ac:dyDescent="0.25">
      <c r="A104" s="7" t="s">
        <v>374</v>
      </c>
      <c r="B104" s="7" t="s">
        <v>375</v>
      </c>
      <c r="C104" s="7">
        <v>3</v>
      </c>
      <c r="D104" s="7">
        <v>120</v>
      </c>
      <c r="E104" s="7">
        <v>91</v>
      </c>
      <c r="F104" s="7">
        <v>362</v>
      </c>
    </row>
    <row r="105" spans="1:6" x14ac:dyDescent="0.25">
      <c r="A105" s="7" t="s">
        <v>376</v>
      </c>
      <c r="B105" s="7" t="s">
        <v>377</v>
      </c>
      <c r="C105" s="7">
        <v>36</v>
      </c>
      <c r="D105" s="7">
        <v>328</v>
      </c>
      <c r="E105" s="7">
        <v>2</v>
      </c>
      <c r="F105" s="7">
        <v>660</v>
      </c>
    </row>
    <row r="106" spans="1:6" x14ac:dyDescent="0.25">
      <c r="A106" s="7" t="s">
        <v>378</v>
      </c>
      <c r="B106" s="7" t="s">
        <v>184</v>
      </c>
      <c r="C106" s="13" t="s">
        <v>217</v>
      </c>
      <c r="D106" s="13" t="s">
        <v>217</v>
      </c>
      <c r="E106" s="13" t="s">
        <v>217</v>
      </c>
      <c r="F106" s="13" t="s">
        <v>217</v>
      </c>
    </row>
    <row r="107" spans="1:6" x14ac:dyDescent="0.25">
      <c r="A107" s="7" t="s">
        <v>379</v>
      </c>
      <c r="B107" s="7" t="s">
        <v>380</v>
      </c>
      <c r="C107" s="7">
        <v>64</v>
      </c>
      <c r="D107" s="7">
        <v>19</v>
      </c>
      <c r="E107" s="7">
        <v>26</v>
      </c>
      <c r="F107" s="7">
        <v>9</v>
      </c>
    </row>
    <row r="108" spans="1:6" x14ac:dyDescent="0.25">
      <c r="A108" s="7" t="s">
        <v>381</v>
      </c>
      <c r="B108" s="7" t="s">
        <v>382</v>
      </c>
      <c r="C108" s="7">
        <v>1</v>
      </c>
      <c r="D108" s="13" t="s">
        <v>191</v>
      </c>
      <c r="E108" s="7">
        <v>3</v>
      </c>
      <c r="F108" s="13" t="s">
        <v>191</v>
      </c>
    </row>
    <row r="109" spans="1:6" x14ac:dyDescent="0.25">
      <c r="A109" s="7" t="s">
        <v>383</v>
      </c>
      <c r="B109" s="7" t="s">
        <v>184</v>
      </c>
      <c r="C109" s="13" t="s">
        <v>217</v>
      </c>
      <c r="D109" s="13" t="s">
        <v>217</v>
      </c>
      <c r="E109" s="13" t="s">
        <v>217</v>
      </c>
      <c r="F109" s="13"/>
    </row>
    <row r="110" spans="1:6" x14ac:dyDescent="0.25">
      <c r="A110" s="7" t="s">
        <v>384</v>
      </c>
      <c r="B110" s="7" t="s">
        <v>385</v>
      </c>
      <c r="C110" s="7">
        <v>1</v>
      </c>
      <c r="D110" s="13" t="s">
        <v>191</v>
      </c>
      <c r="E110" s="13" t="s">
        <v>191</v>
      </c>
      <c r="F110" s="13" t="s">
        <v>191</v>
      </c>
    </row>
    <row r="111" spans="1:6" x14ac:dyDescent="0.25">
      <c r="A111" s="7" t="s">
        <v>386</v>
      </c>
      <c r="B111" s="7" t="s">
        <v>387</v>
      </c>
      <c r="C111" s="7">
        <v>2</v>
      </c>
      <c r="D111" s="13" t="s">
        <v>191</v>
      </c>
      <c r="E111" s="13" t="s">
        <v>191</v>
      </c>
      <c r="F111" s="13" t="s">
        <v>191</v>
      </c>
    </row>
    <row r="112" spans="1:6" x14ac:dyDescent="0.25">
      <c r="A112" s="7" t="s">
        <v>388</v>
      </c>
      <c r="B112" s="7" t="s">
        <v>389</v>
      </c>
      <c r="C112" s="7">
        <v>5</v>
      </c>
      <c r="D112" s="13" t="s">
        <v>191</v>
      </c>
      <c r="E112" s="13" t="s">
        <v>191</v>
      </c>
      <c r="F112" s="13" t="s">
        <v>191</v>
      </c>
    </row>
    <row r="113" spans="1:6" x14ac:dyDescent="0.25">
      <c r="A113" s="7" t="s">
        <v>390</v>
      </c>
      <c r="B113" s="7" t="s">
        <v>391</v>
      </c>
      <c r="C113" s="13" t="s">
        <v>191</v>
      </c>
      <c r="D113" s="13" t="s">
        <v>191</v>
      </c>
      <c r="E113" s="7">
        <v>1</v>
      </c>
      <c r="F113" s="13" t="s">
        <v>191</v>
      </c>
    </row>
    <row r="114" spans="1:6" x14ac:dyDescent="0.25">
      <c r="A114" s="7" t="s">
        <v>392</v>
      </c>
      <c r="B114" s="7" t="s">
        <v>393</v>
      </c>
      <c r="C114" s="13" t="s">
        <v>191</v>
      </c>
      <c r="D114" s="13" t="s">
        <v>191</v>
      </c>
      <c r="E114" s="13" t="s">
        <v>191</v>
      </c>
      <c r="F114" s="7">
        <v>2</v>
      </c>
    </row>
    <row r="115" spans="1:6" x14ac:dyDescent="0.25">
      <c r="A115" s="7" t="s">
        <v>394</v>
      </c>
      <c r="B115" s="7" t="s">
        <v>395</v>
      </c>
      <c r="C115" s="7">
        <v>2</v>
      </c>
      <c r="D115" s="13" t="s">
        <v>191</v>
      </c>
      <c r="E115" s="13" t="s">
        <v>191</v>
      </c>
      <c r="F115" s="13" t="s">
        <v>191</v>
      </c>
    </row>
    <row r="116" spans="1:6" x14ac:dyDescent="0.25">
      <c r="A116" s="7" t="s">
        <v>396</v>
      </c>
      <c r="B116" s="7" t="s">
        <v>397</v>
      </c>
      <c r="C116" s="7">
        <v>1</v>
      </c>
      <c r="D116" s="13" t="s">
        <v>191</v>
      </c>
      <c r="E116" s="13" t="s">
        <v>191</v>
      </c>
      <c r="F116" s="13" t="s">
        <v>191</v>
      </c>
    </row>
    <row r="117" spans="1:6" x14ac:dyDescent="0.25">
      <c r="A117" s="7" t="s">
        <v>398</v>
      </c>
      <c r="B117" s="7" t="s">
        <v>399</v>
      </c>
      <c r="C117" s="13" t="s">
        <v>191</v>
      </c>
      <c r="D117" s="13" t="s">
        <v>191</v>
      </c>
      <c r="E117" s="13" t="s">
        <v>191</v>
      </c>
      <c r="F117" s="7">
        <v>13</v>
      </c>
    </row>
    <row r="118" spans="1:6" x14ac:dyDescent="0.25">
      <c r="A118" s="7" t="s">
        <v>400</v>
      </c>
      <c r="B118" s="7" t="s">
        <v>217</v>
      </c>
      <c r="C118" s="13" t="s">
        <v>217</v>
      </c>
      <c r="D118" s="13" t="s">
        <v>217</v>
      </c>
      <c r="E118" s="13" t="s">
        <v>217</v>
      </c>
      <c r="F118" s="13" t="s">
        <v>217</v>
      </c>
    </row>
    <row r="119" spans="1:6" x14ac:dyDescent="0.25">
      <c r="A119" s="7" t="s">
        <v>401</v>
      </c>
      <c r="B119" s="7" t="s">
        <v>402</v>
      </c>
      <c r="C119" s="13" t="s">
        <v>191</v>
      </c>
      <c r="D119" s="7">
        <v>1</v>
      </c>
      <c r="E119" s="13" t="s">
        <v>191</v>
      </c>
      <c r="F119" s="13" t="s">
        <v>191</v>
      </c>
    </row>
    <row r="120" spans="1:6" x14ac:dyDescent="0.25">
      <c r="A120" s="7" t="s">
        <v>403</v>
      </c>
      <c r="B120" s="7" t="s">
        <v>404</v>
      </c>
      <c r="C120" s="13" t="s">
        <v>191</v>
      </c>
      <c r="D120" s="13" t="s">
        <v>191</v>
      </c>
      <c r="E120" s="13" t="s">
        <v>191</v>
      </c>
      <c r="F120" s="7">
        <v>2</v>
      </c>
    </row>
    <row r="121" spans="1:6" x14ac:dyDescent="0.25">
      <c r="A121" s="7" t="s">
        <v>405</v>
      </c>
      <c r="B121" s="7" t="s">
        <v>184</v>
      </c>
      <c r="C121" s="13" t="s">
        <v>217</v>
      </c>
      <c r="D121" s="13" t="s">
        <v>217</v>
      </c>
      <c r="E121" s="13" t="s">
        <v>217</v>
      </c>
      <c r="F121" s="13" t="s">
        <v>217</v>
      </c>
    </row>
    <row r="122" spans="1:6" x14ac:dyDescent="0.25">
      <c r="A122" s="7" t="s">
        <v>406</v>
      </c>
      <c r="B122" s="7" t="s">
        <v>407</v>
      </c>
      <c r="C122" s="7">
        <v>27</v>
      </c>
      <c r="D122" s="7">
        <v>24</v>
      </c>
      <c r="E122" s="7">
        <v>7</v>
      </c>
      <c r="F122" s="7">
        <v>24</v>
      </c>
    </row>
    <row r="123" spans="1:6" x14ac:dyDescent="0.25">
      <c r="A123" s="7" t="s">
        <v>408</v>
      </c>
      <c r="B123" s="7" t="s">
        <v>409</v>
      </c>
      <c r="C123" s="7">
        <v>18</v>
      </c>
      <c r="D123" s="7">
        <v>6</v>
      </c>
      <c r="E123" s="7">
        <v>2</v>
      </c>
      <c r="F123" s="7">
        <v>3</v>
      </c>
    </row>
    <row r="124" spans="1:6" x14ac:dyDescent="0.25">
      <c r="A124" s="7" t="s">
        <v>410</v>
      </c>
      <c r="B124" s="7" t="s">
        <v>411</v>
      </c>
      <c r="C124" s="13" t="s">
        <v>191</v>
      </c>
      <c r="D124" s="13" t="s">
        <v>191</v>
      </c>
      <c r="E124" s="13" t="s">
        <v>191</v>
      </c>
      <c r="F124" s="7">
        <v>1</v>
      </c>
    </row>
    <row r="125" spans="1:6" x14ac:dyDescent="0.25">
      <c r="A125" s="7" t="s">
        <v>412</v>
      </c>
      <c r="B125" s="7" t="s">
        <v>413</v>
      </c>
      <c r="C125" s="7">
        <v>1</v>
      </c>
      <c r="D125" s="7">
        <v>1</v>
      </c>
      <c r="E125" s="7">
        <v>1</v>
      </c>
      <c r="F125" s="7">
        <v>4</v>
      </c>
    </row>
    <row r="126" spans="1:6" x14ac:dyDescent="0.25">
      <c r="A126" s="7" t="s">
        <v>414</v>
      </c>
      <c r="B126" s="7" t="s">
        <v>415</v>
      </c>
      <c r="C126" s="13" t="s">
        <v>191</v>
      </c>
      <c r="D126" s="7">
        <v>1</v>
      </c>
      <c r="E126" s="7">
        <v>8</v>
      </c>
      <c r="F126" s="13" t="s">
        <v>191</v>
      </c>
    </row>
    <row r="127" spans="1:6" x14ac:dyDescent="0.25">
      <c r="A127" s="7" t="s">
        <v>416</v>
      </c>
      <c r="B127" s="7" t="s">
        <v>184</v>
      </c>
      <c r="C127" s="13" t="s">
        <v>217</v>
      </c>
      <c r="D127" s="13" t="s">
        <v>217</v>
      </c>
      <c r="E127" s="13" t="s">
        <v>217</v>
      </c>
      <c r="F127" s="13" t="s">
        <v>217</v>
      </c>
    </row>
    <row r="128" spans="1:6" x14ac:dyDescent="0.25">
      <c r="A128" s="7" t="s">
        <v>417</v>
      </c>
      <c r="B128" s="7" t="s">
        <v>418</v>
      </c>
      <c r="C128" s="13" t="s">
        <v>191</v>
      </c>
      <c r="D128" s="7">
        <v>3</v>
      </c>
      <c r="E128" s="13" t="s">
        <v>191</v>
      </c>
      <c r="F128" s="13" t="s">
        <v>191</v>
      </c>
    </row>
    <row r="129" spans="1:6" x14ac:dyDescent="0.25">
      <c r="A129" s="7" t="s">
        <v>419</v>
      </c>
      <c r="B129" s="7" t="s">
        <v>420</v>
      </c>
      <c r="C129" s="13" t="s">
        <v>191</v>
      </c>
      <c r="D129" s="7">
        <v>1</v>
      </c>
      <c r="E129" s="13" t="s">
        <v>191</v>
      </c>
      <c r="F129" s="13" t="s">
        <v>191</v>
      </c>
    </row>
    <row r="130" spans="1:6" x14ac:dyDescent="0.25">
      <c r="A130" s="7" t="s">
        <v>421</v>
      </c>
      <c r="B130" s="7" t="s">
        <v>422</v>
      </c>
      <c r="C130" s="13" t="s">
        <v>191</v>
      </c>
      <c r="D130" s="7">
        <v>1</v>
      </c>
      <c r="E130" s="13" t="s">
        <v>191</v>
      </c>
      <c r="F130" s="13" t="s">
        <v>191</v>
      </c>
    </row>
    <row r="131" spans="1:6" x14ac:dyDescent="0.25">
      <c r="A131" s="7" t="s">
        <v>423</v>
      </c>
      <c r="B131" s="7" t="s">
        <v>184</v>
      </c>
      <c r="C131" s="13" t="s">
        <v>217</v>
      </c>
      <c r="D131" s="13" t="s">
        <v>217</v>
      </c>
      <c r="E131" s="13" t="s">
        <v>217</v>
      </c>
      <c r="F131" s="13" t="s">
        <v>217</v>
      </c>
    </row>
    <row r="132" spans="1:6" x14ac:dyDescent="0.25">
      <c r="A132" s="7" t="s">
        <v>424</v>
      </c>
      <c r="B132" s="7" t="s">
        <v>425</v>
      </c>
      <c r="C132" s="7">
        <v>2</v>
      </c>
      <c r="D132" s="7">
        <v>2</v>
      </c>
      <c r="E132" s="13" t="s">
        <v>191</v>
      </c>
      <c r="F132" s="7">
        <v>2</v>
      </c>
    </row>
    <row r="133" spans="1:6" x14ac:dyDescent="0.25">
      <c r="A133" s="7" t="s">
        <v>426</v>
      </c>
      <c r="B133" s="7" t="s">
        <v>191</v>
      </c>
      <c r="C133" s="7">
        <v>66</v>
      </c>
      <c r="D133" s="7">
        <v>62</v>
      </c>
      <c r="E133" s="7">
        <v>55</v>
      </c>
      <c r="F133" s="7">
        <v>76</v>
      </c>
    </row>
    <row r="134" spans="1:6" x14ac:dyDescent="0.25">
      <c r="A134" s="7" t="s">
        <v>427</v>
      </c>
      <c r="B134" s="7" t="s">
        <v>191</v>
      </c>
      <c r="C134" s="7">
        <v>17</v>
      </c>
      <c r="D134" s="7">
        <v>16</v>
      </c>
      <c r="E134" s="7">
        <v>17</v>
      </c>
      <c r="F134" s="7">
        <v>19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10" zoomScale="85" zoomScaleNormal="85" workbookViewId="0">
      <pane xSplit="2" topLeftCell="D1" activePane="topRight" state="frozen"/>
      <selection pane="topRight" activeCell="N15" activeCellId="3" sqref="H15 L15 M15 N15"/>
    </sheetView>
  </sheetViews>
  <sheetFormatPr defaultRowHeight="15" x14ac:dyDescent="0.25"/>
  <cols>
    <col min="1" max="1" width="5.140625" bestFit="1" customWidth="1"/>
    <col min="2" max="2" width="15.42578125" bestFit="1" customWidth="1"/>
    <col min="3" max="3" width="7.42578125" customWidth="1"/>
    <col min="4" max="4" width="11.85546875" customWidth="1"/>
    <col min="5" max="5" width="12.7109375" customWidth="1"/>
    <col min="7" max="8" width="13.140625" bestFit="1" customWidth="1"/>
    <col min="9" max="9" width="36.42578125" bestFit="1" customWidth="1"/>
    <col min="10" max="12" width="20.7109375" customWidth="1"/>
    <col min="13" max="13" width="25.7109375" bestFit="1" customWidth="1"/>
  </cols>
  <sheetData>
    <row r="1" spans="1:14" x14ac:dyDescent="0.25">
      <c r="E1" t="s">
        <v>433</v>
      </c>
      <c r="F1" t="s">
        <v>435</v>
      </c>
      <c r="G1" t="s">
        <v>438</v>
      </c>
      <c r="H1" t="s">
        <v>438</v>
      </c>
      <c r="I1" t="s">
        <v>434</v>
      </c>
      <c r="J1" t="s">
        <v>435</v>
      </c>
      <c r="K1" t="s">
        <v>436</v>
      </c>
      <c r="L1" t="s">
        <v>439</v>
      </c>
      <c r="M1" t="s">
        <v>53</v>
      </c>
      <c r="N1" t="s">
        <v>440</v>
      </c>
    </row>
    <row r="2" spans="1:14" x14ac:dyDescent="0.25">
      <c r="A2">
        <v>1994</v>
      </c>
      <c r="B2" t="s">
        <v>437</v>
      </c>
      <c r="C2">
        <v>1994</v>
      </c>
      <c r="D2" t="s">
        <v>25</v>
      </c>
      <c r="E2">
        <v>23</v>
      </c>
      <c r="F2">
        <f>E2/250</f>
        <v>9.1999999999999998E-2</v>
      </c>
      <c r="G2">
        <f t="shared" ref="G2:G9" si="0">F2*200</f>
        <v>18.399999999999999</v>
      </c>
      <c r="H2">
        <f>G2+G5</f>
        <v>27.199999999999996</v>
      </c>
      <c r="I2">
        <v>17.5</v>
      </c>
      <c r="J2">
        <f>I2/250</f>
        <v>7.0000000000000007E-2</v>
      </c>
      <c r="K2">
        <f>J2*200</f>
        <v>14.000000000000002</v>
      </c>
      <c r="L2">
        <f>K2+K5</f>
        <v>24.400000000000002</v>
      </c>
    </row>
    <row r="3" spans="1:14" x14ac:dyDescent="0.25">
      <c r="B3" t="s">
        <v>29</v>
      </c>
      <c r="D3" t="s">
        <v>432</v>
      </c>
      <c r="E3">
        <v>4.5</v>
      </c>
      <c r="F3">
        <f>E3/250</f>
        <v>1.7999999999999999E-2</v>
      </c>
      <c r="G3">
        <f t="shared" si="0"/>
        <v>3.5999999999999996</v>
      </c>
      <c r="H3">
        <f>G3</f>
        <v>3.5999999999999996</v>
      </c>
      <c r="I3">
        <v>5</v>
      </c>
      <c r="J3">
        <f>I3/250</f>
        <v>0.02</v>
      </c>
      <c r="K3">
        <f t="shared" ref="K3:K9" si="1">J3*200</f>
        <v>4</v>
      </c>
      <c r="L3">
        <f>K3</f>
        <v>4</v>
      </c>
    </row>
    <row r="4" spans="1:14" x14ac:dyDescent="0.25">
      <c r="B4" t="s">
        <v>27</v>
      </c>
      <c r="D4" t="s">
        <v>28</v>
      </c>
      <c r="E4">
        <v>2.5</v>
      </c>
      <c r="F4">
        <f>E4/250</f>
        <v>0.01</v>
      </c>
      <c r="G4">
        <f t="shared" si="0"/>
        <v>2</v>
      </c>
      <c r="H4">
        <f>G4</f>
        <v>2</v>
      </c>
      <c r="I4">
        <v>5</v>
      </c>
      <c r="J4">
        <f>I4/250</f>
        <v>0.02</v>
      </c>
      <c r="K4">
        <f t="shared" si="1"/>
        <v>4</v>
      </c>
      <c r="L4">
        <f>K4</f>
        <v>4</v>
      </c>
    </row>
    <row r="5" spans="1:14" x14ac:dyDescent="0.25">
      <c r="B5" t="s">
        <v>431</v>
      </c>
      <c r="E5">
        <v>11</v>
      </c>
      <c r="F5">
        <f>E5/250</f>
        <v>4.3999999999999997E-2</v>
      </c>
      <c r="G5">
        <f t="shared" si="0"/>
        <v>8.7999999999999989</v>
      </c>
      <c r="I5">
        <v>13</v>
      </c>
      <c r="J5">
        <f>I5/250</f>
        <v>5.1999999999999998E-2</v>
      </c>
      <c r="K5">
        <f t="shared" si="1"/>
        <v>10.4</v>
      </c>
    </row>
    <row r="6" spans="1:14" x14ac:dyDescent="0.25">
      <c r="A6">
        <v>1999</v>
      </c>
      <c r="B6" t="s">
        <v>437</v>
      </c>
      <c r="C6">
        <v>1999</v>
      </c>
      <c r="D6" t="s">
        <v>25</v>
      </c>
      <c r="F6">
        <v>1E-3</v>
      </c>
      <c r="G6">
        <f t="shared" si="0"/>
        <v>0.2</v>
      </c>
      <c r="H6">
        <f>G6+G9</f>
        <v>51.2</v>
      </c>
      <c r="J6">
        <v>2E-3</v>
      </c>
      <c r="K6">
        <f t="shared" si="1"/>
        <v>0.4</v>
      </c>
      <c r="L6">
        <f>K6+K9</f>
        <v>143</v>
      </c>
      <c r="M6">
        <v>34.4</v>
      </c>
      <c r="N6">
        <v>54.8</v>
      </c>
    </row>
    <row r="7" spans="1:14" x14ac:dyDescent="0.25">
      <c r="B7" t="s">
        <v>29</v>
      </c>
      <c r="D7" t="s">
        <v>432</v>
      </c>
      <c r="F7">
        <v>8.9999999999999993E-3</v>
      </c>
      <c r="G7">
        <f t="shared" si="0"/>
        <v>1.7999999999999998</v>
      </c>
      <c r="H7">
        <f>G7</f>
        <v>1.7999999999999998</v>
      </c>
      <c r="J7">
        <v>5.7000000000000002E-2</v>
      </c>
      <c r="K7">
        <f t="shared" si="1"/>
        <v>11.4</v>
      </c>
      <c r="L7">
        <f>K7</f>
        <v>11.4</v>
      </c>
      <c r="M7">
        <v>4</v>
      </c>
      <c r="N7">
        <v>2</v>
      </c>
    </row>
    <row r="8" spans="1:14" x14ac:dyDescent="0.25">
      <c r="B8" t="s">
        <v>27</v>
      </c>
      <c r="D8" t="s">
        <v>28</v>
      </c>
      <c r="F8">
        <v>3.0000000000000001E-3</v>
      </c>
      <c r="G8">
        <f t="shared" si="0"/>
        <v>0.6</v>
      </c>
      <c r="H8">
        <f>G8</f>
        <v>0.6</v>
      </c>
      <c r="J8">
        <v>8.9999999999999993E-3</v>
      </c>
      <c r="K8">
        <f t="shared" si="1"/>
        <v>1.7999999999999998</v>
      </c>
      <c r="L8">
        <f>K8</f>
        <v>1.7999999999999998</v>
      </c>
      <c r="M8">
        <v>0</v>
      </c>
      <c r="N8">
        <v>2.2000000000000002</v>
      </c>
    </row>
    <row r="9" spans="1:14" x14ac:dyDescent="0.25">
      <c r="B9" t="s">
        <v>431</v>
      </c>
      <c r="F9">
        <v>0.255</v>
      </c>
      <c r="G9">
        <f t="shared" si="0"/>
        <v>51</v>
      </c>
      <c r="J9">
        <v>0.71299999999999997</v>
      </c>
      <c r="K9">
        <f t="shared" si="1"/>
        <v>142.6</v>
      </c>
    </row>
    <row r="10" spans="1:14" x14ac:dyDescent="0.25">
      <c r="A10">
        <v>2006</v>
      </c>
      <c r="B10" t="s">
        <v>437</v>
      </c>
      <c r="C10">
        <v>2006</v>
      </c>
      <c r="D10" t="s">
        <v>25</v>
      </c>
      <c r="H10">
        <v>173</v>
      </c>
      <c r="L10">
        <v>332</v>
      </c>
      <c r="M10">
        <v>293.75</v>
      </c>
      <c r="N10">
        <v>512</v>
      </c>
    </row>
    <row r="11" spans="1:14" x14ac:dyDescent="0.25">
      <c r="B11" t="s">
        <v>29</v>
      </c>
      <c r="D11" t="s">
        <v>432</v>
      </c>
      <c r="H11">
        <v>0.75</v>
      </c>
      <c r="L11">
        <v>2.3250000000000002</v>
      </c>
      <c r="M11">
        <v>1.25</v>
      </c>
      <c r="N11">
        <v>1</v>
      </c>
    </row>
    <row r="12" spans="1:14" x14ac:dyDescent="0.25">
      <c r="B12" t="s">
        <v>27</v>
      </c>
      <c r="D12" t="s">
        <v>28</v>
      </c>
      <c r="H12">
        <v>4</v>
      </c>
      <c r="L12">
        <v>7</v>
      </c>
      <c r="M12">
        <v>13</v>
      </c>
      <c r="N12">
        <v>58</v>
      </c>
    </row>
    <row r="13" spans="1:14" x14ac:dyDescent="0.25">
      <c r="B13" t="s">
        <v>431</v>
      </c>
    </row>
    <row r="14" spans="1:14" x14ac:dyDescent="0.25">
      <c r="A14">
        <v>2009</v>
      </c>
      <c r="B14" t="s">
        <v>437</v>
      </c>
      <c r="C14">
        <v>2009</v>
      </c>
      <c r="D14" t="s">
        <v>25</v>
      </c>
      <c r="H14">
        <v>44.5</v>
      </c>
      <c r="L14">
        <v>44.5</v>
      </c>
      <c r="M14">
        <v>85</v>
      </c>
      <c r="N14">
        <v>163.75</v>
      </c>
    </row>
    <row r="15" spans="1:14" x14ac:dyDescent="0.25">
      <c r="B15" t="s">
        <v>29</v>
      </c>
      <c r="D15" t="s">
        <v>432</v>
      </c>
      <c r="H15">
        <v>5.25</v>
      </c>
      <c r="L15">
        <v>5.25</v>
      </c>
      <c r="M15">
        <v>3.5</v>
      </c>
      <c r="N15">
        <v>6.75</v>
      </c>
    </row>
    <row r="16" spans="1:14" x14ac:dyDescent="0.25">
      <c r="B16" t="s">
        <v>27</v>
      </c>
      <c r="D16" t="s">
        <v>28</v>
      </c>
      <c r="H16">
        <v>3.25</v>
      </c>
      <c r="L16">
        <v>3.25</v>
      </c>
      <c r="M16">
        <v>14</v>
      </c>
      <c r="N16">
        <v>8.25</v>
      </c>
    </row>
    <row r="17" spans="2:2" x14ac:dyDescent="0.25">
      <c r="B17" t="s">
        <v>431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20" sqref="E20:H20"/>
    </sheetView>
  </sheetViews>
  <sheetFormatPr defaultRowHeight="15" x14ac:dyDescent="0.25"/>
  <cols>
    <col min="1" max="1" width="12.5703125" customWidth="1"/>
    <col min="2" max="2" width="15.42578125" bestFit="1" customWidth="1"/>
    <col min="3" max="3" width="7.42578125" customWidth="1"/>
    <col min="4" max="4" width="11.85546875" customWidth="1"/>
    <col min="5" max="5" width="13.140625" bestFit="1" customWidth="1"/>
    <col min="6" max="6" width="10.140625" bestFit="1" customWidth="1"/>
    <col min="7" max="7" width="7.42578125" bestFit="1" customWidth="1"/>
  </cols>
  <sheetData>
    <row r="1" spans="1:9" x14ac:dyDescent="0.25">
      <c r="E1" t="s">
        <v>441</v>
      </c>
      <c r="F1" t="s">
        <v>442</v>
      </c>
      <c r="G1" t="s">
        <v>443</v>
      </c>
      <c r="H1" t="s">
        <v>444</v>
      </c>
      <c r="I1" t="s">
        <v>445</v>
      </c>
    </row>
    <row r="2" spans="1:9" x14ac:dyDescent="0.25">
      <c r="A2">
        <v>1999</v>
      </c>
      <c r="B2" t="s">
        <v>437</v>
      </c>
      <c r="C2">
        <v>1999</v>
      </c>
      <c r="D2" t="s">
        <v>25</v>
      </c>
      <c r="E2">
        <v>51.2</v>
      </c>
      <c r="F2">
        <v>143</v>
      </c>
      <c r="G2">
        <v>34.4</v>
      </c>
      <c r="H2">
        <v>54.8</v>
      </c>
    </row>
    <row r="3" spans="1:9" x14ac:dyDescent="0.25">
      <c r="B3" t="s">
        <v>29</v>
      </c>
      <c r="D3" t="s">
        <v>432</v>
      </c>
      <c r="E3">
        <v>1.7999999999999998</v>
      </c>
      <c r="F3">
        <v>11.4</v>
      </c>
      <c r="G3">
        <v>4</v>
      </c>
      <c r="H3">
        <v>2</v>
      </c>
      <c r="I3">
        <v>66</v>
      </c>
    </row>
    <row r="4" spans="1:9" x14ac:dyDescent="0.25">
      <c r="B4" t="s">
        <v>27</v>
      </c>
      <c r="D4" t="s">
        <v>28</v>
      </c>
      <c r="E4">
        <v>0.6</v>
      </c>
      <c r="F4">
        <v>1.7999999999999998</v>
      </c>
      <c r="G4">
        <v>0</v>
      </c>
      <c r="H4">
        <v>2.2000000000000002</v>
      </c>
    </row>
    <row r="5" spans="1:9" x14ac:dyDescent="0.25">
      <c r="A5">
        <v>2006</v>
      </c>
      <c r="B5" t="s">
        <v>437</v>
      </c>
      <c r="C5">
        <v>2006</v>
      </c>
      <c r="D5" t="s">
        <v>25</v>
      </c>
      <c r="E5">
        <v>173</v>
      </c>
      <c r="F5">
        <v>332</v>
      </c>
      <c r="G5">
        <v>293.75</v>
      </c>
      <c r="H5">
        <v>512</v>
      </c>
    </row>
    <row r="6" spans="1:9" x14ac:dyDescent="0.25">
      <c r="B6" t="s">
        <v>29</v>
      </c>
      <c r="D6" t="s">
        <v>432</v>
      </c>
      <c r="E6">
        <v>0.75</v>
      </c>
      <c r="F6">
        <v>2.3250000000000002</v>
      </c>
      <c r="G6">
        <v>1.25</v>
      </c>
      <c r="H6">
        <v>1</v>
      </c>
      <c r="I6">
        <v>87</v>
      </c>
    </row>
    <row r="7" spans="1:9" x14ac:dyDescent="0.25">
      <c r="B7" t="s">
        <v>27</v>
      </c>
      <c r="D7" t="s">
        <v>28</v>
      </c>
      <c r="E7">
        <v>4</v>
      </c>
      <c r="F7">
        <v>7</v>
      </c>
      <c r="G7">
        <v>13</v>
      </c>
      <c r="H7">
        <v>58</v>
      </c>
    </row>
    <row r="8" spans="1:9" x14ac:dyDescent="0.25">
      <c r="A8">
        <v>2009</v>
      </c>
      <c r="B8" t="s">
        <v>437</v>
      </c>
      <c r="C8">
        <v>2009</v>
      </c>
      <c r="D8" t="s">
        <v>25</v>
      </c>
      <c r="E8">
        <v>44.5</v>
      </c>
      <c r="F8">
        <v>44.5</v>
      </c>
      <c r="G8">
        <v>85</v>
      </c>
      <c r="H8">
        <v>163.75</v>
      </c>
    </row>
    <row r="9" spans="1:9" x14ac:dyDescent="0.25">
      <c r="B9" t="s">
        <v>29</v>
      </c>
      <c r="D9" t="s">
        <v>432</v>
      </c>
      <c r="E9">
        <v>5.25</v>
      </c>
      <c r="F9">
        <v>5.25</v>
      </c>
      <c r="G9">
        <v>3.5</v>
      </c>
      <c r="H9">
        <v>6.75</v>
      </c>
      <c r="I9">
        <v>69</v>
      </c>
    </row>
    <row r="10" spans="1:9" x14ac:dyDescent="0.25">
      <c r="B10" t="s">
        <v>27</v>
      </c>
      <c r="D10" t="s">
        <v>28</v>
      </c>
      <c r="E10">
        <v>3.25</v>
      </c>
      <c r="F10">
        <v>3.25</v>
      </c>
      <c r="G10">
        <v>14</v>
      </c>
      <c r="H10">
        <v>8.25</v>
      </c>
    </row>
    <row r="11" spans="1:9" x14ac:dyDescent="0.25">
      <c r="B11" t="s">
        <v>55</v>
      </c>
    </row>
    <row r="15" spans="1:9" x14ac:dyDescent="0.25">
      <c r="E15" t="s">
        <v>441</v>
      </c>
      <c r="F15" t="s">
        <v>442</v>
      </c>
      <c r="G15" t="s">
        <v>443</v>
      </c>
      <c r="H15" t="s">
        <v>444</v>
      </c>
    </row>
    <row r="16" spans="1:9" x14ac:dyDescent="0.25">
      <c r="B16" t="s">
        <v>448</v>
      </c>
      <c r="D16">
        <v>1999</v>
      </c>
      <c r="E16">
        <v>16.600000000000001</v>
      </c>
      <c r="F16">
        <v>151.80000000000001</v>
      </c>
      <c r="G16">
        <v>120.6</v>
      </c>
      <c r="H16">
        <v>39.799999999999997</v>
      </c>
    </row>
    <row r="17" spans="1:8" x14ac:dyDescent="0.25">
      <c r="B17" t="s">
        <v>448</v>
      </c>
      <c r="D17">
        <v>2006</v>
      </c>
      <c r="E17">
        <v>11.75</v>
      </c>
      <c r="F17">
        <v>22.25</v>
      </c>
      <c r="G17">
        <v>21.5</v>
      </c>
      <c r="H17">
        <v>9</v>
      </c>
    </row>
    <row r="18" spans="1:8" x14ac:dyDescent="0.25">
      <c r="B18" t="s">
        <v>448</v>
      </c>
      <c r="D18">
        <v>2009</v>
      </c>
      <c r="E18">
        <v>17</v>
      </c>
      <c r="F18">
        <v>17</v>
      </c>
      <c r="G18">
        <v>57</v>
      </c>
      <c r="H18">
        <v>17.25</v>
      </c>
    </row>
    <row r="19" spans="1:8" x14ac:dyDescent="0.25">
      <c r="A19" t="s">
        <v>576</v>
      </c>
      <c r="B19" t="s">
        <v>575</v>
      </c>
      <c r="D19">
        <v>2006</v>
      </c>
      <c r="E19">
        <v>1.63</v>
      </c>
      <c r="F19">
        <v>1.58</v>
      </c>
      <c r="G19">
        <v>0.54</v>
      </c>
      <c r="H19">
        <v>1.74</v>
      </c>
    </row>
    <row r="20" spans="1:8" x14ac:dyDescent="0.25">
      <c r="A20" t="s">
        <v>576</v>
      </c>
      <c r="B20" t="s">
        <v>575</v>
      </c>
      <c r="D20">
        <v>2009</v>
      </c>
      <c r="E20">
        <v>2.11</v>
      </c>
      <c r="F20">
        <v>3.24</v>
      </c>
      <c r="G20">
        <v>1.57</v>
      </c>
      <c r="H20">
        <v>3.17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3" workbookViewId="0">
      <selection activeCell="E24" sqref="E24"/>
    </sheetView>
  </sheetViews>
  <sheetFormatPr defaultRowHeight="15" x14ac:dyDescent="0.25"/>
  <cols>
    <col min="1" max="1" width="13.42578125" bestFit="1" customWidth="1"/>
    <col min="2" max="2" width="10" bestFit="1" customWidth="1"/>
  </cols>
  <sheetData>
    <row r="1" spans="1:15" x14ac:dyDescent="0.25">
      <c r="B1" s="18" t="s">
        <v>428</v>
      </c>
      <c r="C1" s="18"/>
      <c r="D1" s="18"/>
      <c r="E1" s="18"/>
    </row>
    <row r="2" spans="1:15" x14ac:dyDescent="0.25">
      <c r="A2" t="s">
        <v>531</v>
      </c>
      <c r="B2" t="s">
        <v>441</v>
      </c>
      <c r="C2" t="s">
        <v>442</v>
      </c>
      <c r="D2" t="s">
        <v>443</v>
      </c>
      <c r="E2" t="s">
        <v>444</v>
      </c>
    </row>
    <row r="3" spans="1:15" x14ac:dyDescent="0.25">
      <c r="A3">
        <v>1994</v>
      </c>
      <c r="B3">
        <v>24</v>
      </c>
      <c r="C3">
        <v>26</v>
      </c>
    </row>
    <row r="4" spans="1:15" x14ac:dyDescent="0.25">
      <c r="A4">
        <v>1999</v>
      </c>
      <c r="B4">
        <v>25</v>
      </c>
      <c r="C4">
        <v>33</v>
      </c>
      <c r="D4">
        <v>26</v>
      </c>
      <c r="E4">
        <v>28</v>
      </c>
    </row>
    <row r="5" spans="1:15" x14ac:dyDescent="0.25">
      <c r="A5">
        <v>2006</v>
      </c>
      <c r="B5">
        <v>41</v>
      </c>
      <c r="C5">
        <v>47</v>
      </c>
      <c r="D5">
        <v>48</v>
      </c>
      <c r="E5">
        <v>49</v>
      </c>
    </row>
    <row r="6" spans="1:15" x14ac:dyDescent="0.25">
      <c r="A6">
        <v>2009</v>
      </c>
      <c r="B6">
        <v>41</v>
      </c>
      <c r="C6">
        <v>41</v>
      </c>
      <c r="D6">
        <v>47</v>
      </c>
      <c r="E6">
        <v>37</v>
      </c>
    </row>
    <row r="8" spans="1:15" x14ac:dyDescent="0.25">
      <c r="A8" t="s">
        <v>533</v>
      </c>
    </row>
    <row r="10" spans="1:15" x14ac:dyDescent="0.25">
      <c r="J10" s="7" t="s">
        <v>150</v>
      </c>
      <c r="K10" s="7" t="s">
        <v>151</v>
      </c>
      <c r="L10" s="7" t="s">
        <v>152</v>
      </c>
      <c r="M10" s="7" t="s">
        <v>153</v>
      </c>
      <c r="N10" s="7" t="s">
        <v>154</v>
      </c>
      <c r="O10" s="7" t="s">
        <v>155</v>
      </c>
    </row>
    <row r="11" spans="1:15" x14ac:dyDescent="0.25">
      <c r="J11" s="7" t="s">
        <v>88</v>
      </c>
      <c r="K11" s="7" t="s">
        <v>156</v>
      </c>
      <c r="L11" s="7" t="s">
        <v>157</v>
      </c>
      <c r="M11" s="7" t="s">
        <v>158</v>
      </c>
      <c r="N11" s="7" t="s">
        <v>159</v>
      </c>
      <c r="O11" s="7" t="s">
        <v>160</v>
      </c>
    </row>
    <row r="12" spans="1:15" x14ac:dyDescent="0.25">
      <c r="J12" s="7" t="s">
        <v>91</v>
      </c>
      <c r="K12" s="7" t="s">
        <v>161</v>
      </c>
      <c r="L12" s="7" t="s">
        <v>162</v>
      </c>
      <c r="M12" s="7" t="s">
        <v>163</v>
      </c>
      <c r="N12" s="7" t="s">
        <v>164</v>
      </c>
      <c r="O12" s="7" t="s">
        <v>165</v>
      </c>
    </row>
    <row r="13" spans="1:15" x14ac:dyDescent="0.25">
      <c r="J13" s="7" t="s">
        <v>93</v>
      </c>
      <c r="K13" s="7" t="s">
        <v>166</v>
      </c>
      <c r="L13" s="7" t="s">
        <v>167</v>
      </c>
      <c r="M13" s="7" t="s">
        <v>168</v>
      </c>
      <c r="N13" s="7" t="s">
        <v>169</v>
      </c>
      <c r="O13" s="7" t="s">
        <v>170</v>
      </c>
    </row>
    <row r="14" spans="1:15" x14ac:dyDescent="0.25">
      <c r="J14" s="7" t="s">
        <v>95</v>
      </c>
      <c r="K14" s="7" t="s">
        <v>171</v>
      </c>
      <c r="L14" s="7" t="s">
        <v>172</v>
      </c>
      <c r="M14" s="7" t="s">
        <v>173</v>
      </c>
      <c r="N14" s="7" t="s">
        <v>174</v>
      </c>
      <c r="O14" s="7" t="s">
        <v>175</v>
      </c>
    </row>
    <row r="15" spans="1:15" x14ac:dyDescent="0.25">
      <c r="J15" s="7" t="s">
        <v>98</v>
      </c>
      <c r="K15" s="7" t="s">
        <v>176</v>
      </c>
      <c r="L15" s="7" t="s">
        <v>177</v>
      </c>
      <c r="M15" s="7" t="s">
        <v>178</v>
      </c>
      <c r="N15" s="7" t="s">
        <v>179</v>
      </c>
      <c r="O15" s="7" t="s">
        <v>180</v>
      </c>
    </row>
    <row r="16" spans="1:15" x14ac:dyDescent="0.25">
      <c r="K16">
        <f>(K11+K12+K13+K14+K15)/5</f>
        <v>32</v>
      </c>
    </row>
    <row r="18" spans="1:15" x14ac:dyDescent="0.25">
      <c r="J18" s="7" t="s">
        <v>150</v>
      </c>
      <c r="K18" s="7" t="s">
        <v>151</v>
      </c>
      <c r="L18" s="7" t="s">
        <v>152</v>
      </c>
      <c r="M18" s="7" t="s">
        <v>153</v>
      </c>
      <c r="N18" s="7" t="s">
        <v>154</v>
      </c>
      <c r="O18" s="7" t="s">
        <v>155</v>
      </c>
    </row>
    <row r="19" spans="1:15" x14ac:dyDescent="0.25">
      <c r="J19" s="7" t="s">
        <v>101</v>
      </c>
      <c r="K19" s="7" t="s">
        <v>454</v>
      </c>
      <c r="L19" s="7" t="s">
        <v>455</v>
      </c>
      <c r="M19" s="7" t="s">
        <v>456</v>
      </c>
      <c r="N19" s="7" t="s">
        <v>457</v>
      </c>
      <c r="O19" s="7" t="s">
        <v>458</v>
      </c>
    </row>
    <row r="20" spans="1:15" x14ac:dyDescent="0.25">
      <c r="J20" s="7" t="s">
        <v>104</v>
      </c>
      <c r="K20" s="7" t="s">
        <v>454</v>
      </c>
      <c r="L20" s="7" t="s">
        <v>459</v>
      </c>
      <c r="M20" s="7" t="s">
        <v>460</v>
      </c>
      <c r="N20" s="7" t="s">
        <v>461</v>
      </c>
      <c r="O20" s="7" t="s">
        <v>462</v>
      </c>
    </row>
    <row r="21" spans="1:15" x14ac:dyDescent="0.25">
      <c r="B21" s="18" t="s">
        <v>449</v>
      </c>
      <c r="C21" s="18"/>
      <c r="D21" s="18"/>
      <c r="E21" s="18"/>
      <c r="F21" s="18"/>
      <c r="J21" s="7" t="s">
        <v>106</v>
      </c>
      <c r="K21" s="7" t="s">
        <v>463</v>
      </c>
      <c r="L21" s="7" t="s">
        <v>464</v>
      </c>
      <c r="M21" s="7" t="s">
        <v>465</v>
      </c>
      <c r="N21" s="7" t="s">
        <v>466</v>
      </c>
      <c r="O21" s="7" t="s">
        <v>467</v>
      </c>
    </row>
    <row r="22" spans="1:15" x14ac:dyDescent="0.25">
      <c r="A22" t="s">
        <v>532</v>
      </c>
      <c r="B22" s="16" t="s">
        <v>428</v>
      </c>
      <c r="C22" s="17" t="s">
        <v>450</v>
      </c>
      <c r="D22" s="17" t="s">
        <v>451</v>
      </c>
      <c r="E22" s="17" t="s">
        <v>452</v>
      </c>
      <c r="F22" s="17" t="s">
        <v>453</v>
      </c>
      <c r="J22" s="7" t="s">
        <v>109</v>
      </c>
      <c r="K22" s="7" t="s">
        <v>468</v>
      </c>
      <c r="L22" s="7" t="s">
        <v>469</v>
      </c>
      <c r="M22" s="7" t="s">
        <v>470</v>
      </c>
      <c r="N22" s="7" t="s">
        <v>471</v>
      </c>
      <c r="O22" s="7" t="s">
        <v>472</v>
      </c>
    </row>
    <row r="23" spans="1:15" x14ac:dyDescent="0.25">
      <c r="A23">
        <v>2009</v>
      </c>
      <c r="B23">
        <v>41</v>
      </c>
      <c r="J23" s="7" t="s">
        <v>111</v>
      </c>
      <c r="K23" s="7" t="s">
        <v>473</v>
      </c>
      <c r="L23" s="7" t="s">
        <v>474</v>
      </c>
      <c r="M23" s="7" t="s">
        <v>475</v>
      </c>
      <c r="N23" s="7" t="s">
        <v>476</v>
      </c>
      <c r="O23" s="7" t="s">
        <v>477</v>
      </c>
    </row>
    <row r="24" spans="1:15" x14ac:dyDescent="0.25">
      <c r="A24">
        <v>2013</v>
      </c>
      <c r="C24">
        <v>32</v>
      </c>
      <c r="D24">
        <v>35</v>
      </c>
      <c r="E24">
        <v>29.5</v>
      </c>
      <c r="F24">
        <v>38.6</v>
      </c>
      <c r="J24" s="7" t="s">
        <v>114</v>
      </c>
      <c r="K24" s="7" t="s">
        <v>478</v>
      </c>
      <c r="L24" s="7" t="s">
        <v>479</v>
      </c>
      <c r="M24" s="7" t="s">
        <v>480</v>
      </c>
      <c r="N24" s="7" t="s">
        <v>481</v>
      </c>
      <c r="O24" s="7" t="s">
        <v>482</v>
      </c>
    </row>
    <row r="25" spans="1:15" x14ac:dyDescent="0.25">
      <c r="K25">
        <f>(K19+K20+K21+K22+K23+K24)/6</f>
        <v>35</v>
      </c>
    </row>
    <row r="26" spans="1:15" x14ac:dyDescent="0.25">
      <c r="J26" s="7" t="s">
        <v>150</v>
      </c>
      <c r="K26" s="7" t="s">
        <v>151</v>
      </c>
      <c r="L26" s="7" t="s">
        <v>152</v>
      </c>
      <c r="M26" s="7" t="s">
        <v>483</v>
      </c>
      <c r="N26" s="7" t="s">
        <v>154</v>
      </c>
      <c r="O26" s="7" t="s">
        <v>155</v>
      </c>
    </row>
    <row r="27" spans="1:15" x14ac:dyDescent="0.25">
      <c r="J27" s="7" t="s">
        <v>117</v>
      </c>
      <c r="K27" s="7" t="s">
        <v>468</v>
      </c>
      <c r="L27" s="7" t="s">
        <v>484</v>
      </c>
      <c r="M27" s="7" t="s">
        <v>485</v>
      </c>
      <c r="N27" s="7" t="s">
        <v>486</v>
      </c>
      <c r="O27" s="7" t="s">
        <v>487</v>
      </c>
    </row>
    <row r="28" spans="1:15" x14ac:dyDescent="0.25">
      <c r="J28" s="7" t="s">
        <v>120</v>
      </c>
      <c r="K28" s="7" t="s">
        <v>488</v>
      </c>
      <c r="L28" s="7" t="s">
        <v>489</v>
      </c>
      <c r="M28" s="7" t="s">
        <v>490</v>
      </c>
      <c r="N28" s="7" t="s">
        <v>491</v>
      </c>
      <c r="O28" s="7" t="s">
        <v>492</v>
      </c>
    </row>
    <row r="29" spans="1:15" x14ac:dyDescent="0.25">
      <c r="J29" s="7" t="s">
        <v>122</v>
      </c>
      <c r="K29" s="7" t="s">
        <v>493</v>
      </c>
      <c r="L29" s="7" t="s">
        <v>494</v>
      </c>
      <c r="M29" s="7" t="s">
        <v>495</v>
      </c>
      <c r="N29" s="7" t="s">
        <v>496</v>
      </c>
      <c r="O29" s="7" t="s">
        <v>497</v>
      </c>
    </row>
    <row r="30" spans="1:15" x14ac:dyDescent="0.25">
      <c r="J30" s="7" t="s">
        <v>124</v>
      </c>
      <c r="K30" s="7" t="s">
        <v>498</v>
      </c>
      <c r="L30" s="7" t="s">
        <v>499</v>
      </c>
      <c r="M30" s="7" t="s">
        <v>500</v>
      </c>
      <c r="N30" s="7" t="s">
        <v>501</v>
      </c>
      <c r="O30" s="7" t="s">
        <v>502</v>
      </c>
    </row>
    <row r="31" spans="1:15" x14ac:dyDescent="0.25">
      <c r="K31">
        <f>(K27+K28+K29+K30)/4</f>
        <v>29.5</v>
      </c>
    </row>
    <row r="32" spans="1:15" x14ac:dyDescent="0.25">
      <c r="J32" s="7" t="s">
        <v>150</v>
      </c>
      <c r="K32" s="7" t="s">
        <v>151</v>
      </c>
      <c r="L32" s="7" t="s">
        <v>152</v>
      </c>
      <c r="M32" s="7" t="s">
        <v>483</v>
      </c>
      <c r="N32" s="7" t="s">
        <v>503</v>
      </c>
      <c r="O32" s="7" t="s">
        <v>504</v>
      </c>
    </row>
    <row r="33" spans="10:15" x14ac:dyDescent="0.25">
      <c r="J33" s="7" t="s">
        <v>128</v>
      </c>
      <c r="K33" s="7" t="s">
        <v>454</v>
      </c>
      <c r="L33" s="7" t="s">
        <v>505</v>
      </c>
      <c r="M33" s="7" t="s">
        <v>506</v>
      </c>
      <c r="N33" s="7" t="s">
        <v>507</v>
      </c>
      <c r="O33" s="7" t="s">
        <v>508</v>
      </c>
    </row>
    <row r="34" spans="10:15" x14ac:dyDescent="0.25">
      <c r="J34" s="7" t="s">
        <v>131</v>
      </c>
      <c r="K34" s="7" t="s">
        <v>509</v>
      </c>
      <c r="L34" s="7" t="s">
        <v>510</v>
      </c>
      <c r="M34" s="7" t="s">
        <v>511</v>
      </c>
      <c r="N34" s="7" t="s">
        <v>512</v>
      </c>
      <c r="O34" s="7" t="s">
        <v>513</v>
      </c>
    </row>
    <row r="35" spans="10:15" x14ac:dyDescent="0.25">
      <c r="J35" s="7" t="s">
        <v>133</v>
      </c>
      <c r="K35" s="7" t="s">
        <v>463</v>
      </c>
      <c r="L35" s="7" t="s">
        <v>514</v>
      </c>
      <c r="M35" s="7" t="s">
        <v>515</v>
      </c>
      <c r="N35" s="7" t="s">
        <v>516</v>
      </c>
      <c r="O35" s="7" t="s">
        <v>517</v>
      </c>
    </row>
    <row r="36" spans="10:15" x14ac:dyDescent="0.25">
      <c r="J36" s="7" t="s">
        <v>135</v>
      </c>
      <c r="K36" s="7" t="s">
        <v>171</v>
      </c>
      <c r="L36" s="7" t="s">
        <v>518</v>
      </c>
      <c r="M36" s="7" t="s">
        <v>519</v>
      </c>
      <c r="N36" s="7" t="s">
        <v>520</v>
      </c>
      <c r="O36" s="7" t="s">
        <v>521</v>
      </c>
    </row>
    <row r="37" spans="10:15" x14ac:dyDescent="0.25">
      <c r="J37" s="7" t="s">
        <v>138</v>
      </c>
      <c r="K37" s="7" t="s">
        <v>463</v>
      </c>
      <c r="L37" s="7" t="s">
        <v>522</v>
      </c>
      <c r="M37" s="7" t="s">
        <v>523</v>
      </c>
      <c r="N37" s="7" t="s">
        <v>524</v>
      </c>
      <c r="O37" s="7" t="s">
        <v>525</v>
      </c>
    </row>
    <row r="38" spans="10:15" x14ac:dyDescent="0.25">
      <c r="J38" s="7" t="s">
        <v>141</v>
      </c>
      <c r="K38" s="7" t="s">
        <v>526</v>
      </c>
      <c r="L38" s="7" t="s">
        <v>527</v>
      </c>
      <c r="M38" s="7" t="s">
        <v>528</v>
      </c>
      <c r="N38" s="7" t="s">
        <v>529</v>
      </c>
      <c r="O38" s="7" t="s">
        <v>530</v>
      </c>
    </row>
    <row r="39" spans="10:15" x14ac:dyDescent="0.25">
      <c r="K39">
        <f>(K33+K34+K35+K36+K37+K38)/6</f>
        <v>38.666666666666664</v>
      </c>
    </row>
  </sheetData>
  <mergeCells count="2">
    <mergeCell ref="B1:E1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5.140625" bestFit="1" customWidth="1"/>
  </cols>
  <sheetData>
    <row r="1" spans="1:5" x14ac:dyDescent="0.25">
      <c r="A1" t="s">
        <v>554</v>
      </c>
      <c r="B1" t="s">
        <v>549</v>
      </c>
      <c r="C1" t="s">
        <v>550</v>
      </c>
      <c r="D1" t="s">
        <v>551</v>
      </c>
      <c r="E1" t="s">
        <v>428</v>
      </c>
    </row>
    <row r="2" spans="1:5" x14ac:dyDescent="0.25">
      <c r="A2" t="s">
        <v>573</v>
      </c>
      <c r="B2">
        <v>100</v>
      </c>
      <c r="C2">
        <v>100</v>
      </c>
      <c r="D2">
        <v>160</v>
      </c>
      <c r="E2">
        <v>180</v>
      </c>
    </row>
    <row r="3" spans="1:5" x14ac:dyDescent="0.25">
      <c r="A3" t="s">
        <v>553</v>
      </c>
      <c r="B3">
        <v>78.2</v>
      </c>
      <c r="C3">
        <v>52.8</v>
      </c>
      <c r="D3">
        <v>112.4</v>
      </c>
      <c r="E3">
        <v>113</v>
      </c>
    </row>
    <row r="4" spans="1:5" x14ac:dyDescent="0.25">
      <c r="A4" t="s">
        <v>552</v>
      </c>
      <c r="B4">
        <v>58</v>
      </c>
      <c r="C4">
        <v>110</v>
      </c>
      <c r="D4">
        <v>66</v>
      </c>
      <c r="E4">
        <v>32</v>
      </c>
    </row>
    <row r="5" spans="1:5" x14ac:dyDescent="0.25">
      <c r="A5" t="s">
        <v>574</v>
      </c>
      <c r="B5" s="15">
        <v>21</v>
      </c>
      <c r="C5" s="15">
        <v>16</v>
      </c>
      <c r="D5" s="15">
        <v>8</v>
      </c>
      <c r="E5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Raro Invert Raui Surveys</vt:lpstr>
      <vt:lpstr>Raro Foreshore Surveys raw</vt:lpstr>
      <vt:lpstr>Other cook islands</vt:lpstr>
      <vt:lpstr>Forereef Summary (rongo 2013)</vt:lpstr>
      <vt:lpstr>Fish Data 2013 other cooks</vt:lpstr>
      <vt:lpstr>Raro Fish Sites 94-2009</vt:lpstr>
      <vt:lpstr>Raro Fish 1999-2009</vt:lpstr>
      <vt:lpstr>Biodiversity Species Richness</vt:lpstr>
      <vt:lpstr>Procfish SPecies Finfish densit</vt:lpstr>
      <vt:lpstr>Sea Urchins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markg</dc:creator>
  <cp:lastModifiedBy>Whitney Isenhower</cp:lastModifiedBy>
  <dcterms:created xsi:type="dcterms:W3CDTF">2014-03-03T19:40:23Z</dcterms:created>
  <dcterms:modified xsi:type="dcterms:W3CDTF">2018-04-03T03:36:34Z</dcterms:modified>
</cp:coreProperties>
</file>